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Documentos\DEPTO. DE ESTADOS FINANCIEROS 01022024\INF TRIM 2024\1ER INF TRIM 2024\ESTADOS FINANCIEROS\"/>
    </mc:Choice>
  </mc:AlternateContent>
  <bookViews>
    <workbookView xWindow="0" yWindow="0" windowWidth="22065" windowHeight="9660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H34" i="1" l="1"/>
  <c r="D20" i="1" l="1"/>
  <c r="I42" i="1" l="1"/>
  <c r="I37" i="1"/>
  <c r="I32" i="1"/>
  <c r="I21" i="1"/>
  <c r="E20" i="1"/>
  <c r="H42" i="1"/>
  <c r="H37" i="1"/>
  <c r="H32" i="1"/>
  <c r="H21" i="1"/>
  <c r="I34" i="1" l="1"/>
  <c r="H53" i="1"/>
  <c r="H55" i="1"/>
  <c r="I53" i="1"/>
  <c r="I55" i="1" s="1"/>
  <c r="E33" i="1"/>
  <c r="D33" i="1" l="1"/>
  <c r="D34" i="1" l="1"/>
  <c r="E34" i="1"/>
</calcChain>
</file>

<file path=xl/sharedStrings.xml><?xml version="1.0" encoding="utf-8"?>
<sst xmlns="http://schemas.openxmlformats.org/spreadsheetml/2006/main" count="100" uniqueCount="68">
  <si>
    <t>Las notas adjuntas forman parte integral  de los Estados Financieros.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</si>
  <si>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</si>
  <si>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</si>
  <si>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</si>
  <si>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</si>
  <si>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</si>
  <si>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</si>
  <si>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</si>
  <si>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</si>
  <si>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</si>
  <si>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</si>
  <si>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</si>
  <si>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</si>
  <si>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</si>
  <si>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</si>
  <si>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</si>
  <si>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</si>
  <si>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</si>
  <si>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</si>
  <si>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</si>
  <si>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</si>
  <si>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</si>
  <si>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</si>
  <si>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</si>
  <si>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</si>
  <si>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</si>
  <si>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</si>
  <si>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</si>
  <si>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</si>
  <si>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</si>
  <si>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</si>
  <si>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</si>
  <si>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</si>
  <si>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</si>
  <si>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</si>
  <si>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</si>
  <si>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</si>
  <si>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</si>
  <si>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</si>
  <si>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</si>
  <si>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</si>
  <si>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</si>
  <si>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</si>
  <si>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</si>
  <si>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</si>
  <si>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</si>
  <si>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</si>
  <si>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</si>
  <si>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</si>
  <si>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</si>
  <si>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</si>
  <si>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</si>
  <si>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</si>
  <si>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</si>
  <si>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</si>
  <si>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</si>
  <si>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</si>
  <si>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</si>
  <si>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</si>
  <si>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</si>
  <si>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</si>
  <si>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</si>
  <si>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</si>
  <si>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DR. GUSTAVO OBLEA ROSALES</t>
  </si>
  <si>
    <t>DIRECTOR DE CONTABILIDAD GUBERNAMENTAL</t>
  </si>
  <si>
    <t xml:space="preserve">AL  31 DE MARZO DEL 2024 Y DEL 2023  </t>
  </si>
  <si>
    <t>Morelia, Michoacán,  07 de mayo de 2024</t>
  </si>
  <si>
    <t>“Bajo protesta de decir verdad declaro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</si>
</sst>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_);\(#,##0.00\)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0" fontId="30" fillId="0" borderId="1" xfId="0" applyFont="1" applyBorder="1" applyAlignment="1">
      <alignment horizontal="left" indent="1"/>
    </xf>
    <xf numFmtId="0" fontId="31" fillId="0" borderId="20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0" xfId="0" applyFont="1" applyBorder="1"/>
    <xf numFmtId="0" fontId="33" fillId="0" borderId="21" xfId="0" applyFont="1" applyBorder="1"/>
    <xf numFmtId="0" fontId="31" fillId="0" borderId="1" xfId="0" applyFont="1" applyBorder="1" applyAlignment="1">
      <alignment horizontal="left" indent="1"/>
    </xf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170" fontId="33" fillId="0" borderId="20" xfId="58" applyNumberFormat="1" applyFont="1" applyFill="1" applyBorder="1"/>
    <xf numFmtId="170" fontId="33" fillId="0" borderId="21" xfId="58" applyNumberFormat="1" applyFont="1" applyFill="1" applyBorder="1"/>
    <xf numFmtId="169" fontId="33" fillId="0" borderId="20" xfId="58" applyNumberFormat="1" applyFont="1" applyFill="1" applyBorder="1" applyAlignment="1">
      <alignment wrapText="1"/>
    </xf>
    <xf numFmtId="169" fontId="33" fillId="0" borderId="21" xfId="58" applyNumberFormat="1" applyFont="1" applyFill="1" applyBorder="1" applyAlignment="1">
      <alignment wrapText="1"/>
    </xf>
    <xf numFmtId="171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1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3" fontId="33" fillId="0" borderId="21" xfId="58" applyNumberFormat="1" applyFont="1" applyFill="1" applyBorder="1" applyAlignment="1">
      <alignment wrapText="1"/>
    </xf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171" fontId="32" fillId="0" borderId="0" xfId="58" applyNumberFormat="1" applyFont="1" applyFill="1" applyBorder="1" applyAlignment="1">
      <alignment wrapText="1"/>
    </xf>
    <xf numFmtId="171" fontId="32" fillId="0" borderId="20" xfId="58" applyNumberFormat="1" applyFont="1" applyFill="1" applyBorder="1" applyAlignment="1">
      <alignment wrapText="1"/>
    </xf>
    <xf numFmtId="171" fontId="32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0" fontId="32" fillId="0" borderId="21" xfId="0" applyFont="1" applyBorder="1" applyAlignment="1">
      <alignment horizontal="left" wrapText="1"/>
    </xf>
    <xf numFmtId="0" fontId="33" fillId="0" borderId="20" xfId="0" applyFont="1" applyBorder="1"/>
    <xf numFmtId="171" fontId="33" fillId="0" borderId="21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0" fontId="33" fillId="0" borderId="20" xfId="58" applyNumberFormat="1" applyFont="1" applyFill="1" applyBorder="1" applyAlignment="1">
      <alignment wrapText="1"/>
    </xf>
    <xf numFmtId="170" fontId="33" fillId="0" borderId="21" xfId="58" applyNumberFormat="1" applyFont="1" applyFill="1" applyBorder="1" applyAlignment="1">
      <alignment wrapText="1"/>
    </xf>
    <xf numFmtId="0" fontId="32" fillId="0" borderId="22" xfId="0" applyFont="1" applyBorder="1" applyAlignment="1">
      <alignment wrapText="1"/>
    </xf>
    <xf numFmtId="173" fontId="32" fillId="0" borderId="20" xfId="58" applyNumberFormat="1" applyFont="1" applyFill="1" applyBorder="1" applyAlignment="1">
      <alignment horizontal="left" wrapText="1"/>
    </xf>
    <xf numFmtId="0" fontId="32" fillId="0" borderId="20" xfId="0" applyFont="1" applyBorder="1"/>
    <xf numFmtId="0" fontId="32" fillId="0" borderId="21" xfId="0" applyFont="1" applyBorder="1"/>
    <xf numFmtId="173" fontId="32" fillId="0" borderId="23" xfId="58" applyNumberFormat="1" applyFont="1" applyFill="1" applyBorder="1" applyAlignment="1">
      <alignment wrapText="1"/>
    </xf>
    <xf numFmtId="173" fontId="32" fillId="0" borderId="24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left" wrapText="1"/>
    </xf>
    <xf numFmtId="171" fontId="33" fillId="0" borderId="21" xfId="58" applyNumberFormat="1" applyFont="1" applyFill="1" applyBorder="1" applyAlignment="1">
      <alignment wrapText="1"/>
    </xf>
    <xf numFmtId="173" fontId="32" fillId="0" borderId="20" xfId="58" applyNumberFormat="1" applyFont="1" applyFill="1" applyBorder="1"/>
    <xf numFmtId="173" fontId="33" fillId="0" borderId="20" xfId="58" applyNumberFormat="1" applyFont="1" applyFill="1" applyBorder="1"/>
    <xf numFmtId="171" fontId="33" fillId="0" borderId="27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right" wrapText="1"/>
    </xf>
    <xf numFmtId="0" fontId="33" fillId="0" borderId="22" xfId="0" applyFont="1" applyBorder="1" applyAlignment="1">
      <alignment wrapText="1"/>
    </xf>
    <xf numFmtId="0" fontId="33" fillId="0" borderId="20" xfId="0" applyFont="1" applyBorder="1" applyAlignment="1">
      <alignment horizontal="right"/>
    </xf>
    <xf numFmtId="0" fontId="33" fillId="0" borderId="20" xfId="0" applyFont="1" applyBorder="1" applyAlignment="1">
      <alignment wrapText="1"/>
    </xf>
    <xf numFmtId="173" fontId="32" fillId="0" borderId="24" xfId="58" applyNumberFormat="1" applyFont="1" applyFill="1" applyBorder="1"/>
    <xf numFmtId="171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2" fillId="0" borderId="25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2" fillId="0" borderId="25" xfId="0" applyFont="1" applyBorder="1" applyAlignment="1">
      <alignment horizontal="right"/>
    </xf>
    <xf numFmtId="0" fontId="33" fillId="0" borderId="26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 wrapText="1"/>
    </xf>
    <xf numFmtId="168" fontId="37" fillId="27" borderId="19" xfId="0" applyNumberFormat="1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/>
    </xf>
    <xf numFmtId="168" fontId="37" fillId="27" borderId="19" xfId="0" applyNumberFormat="1" applyFont="1" applyFill="1" applyBorder="1" applyAlignment="1">
      <alignment horizontal="centerContinuous" vertical="center"/>
    </xf>
    <xf numFmtId="172" fontId="32" fillId="0" borderId="22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2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2" fontId="33" fillId="0" borderId="0" xfId="0" applyNumberFormat="1" applyFont="1" applyBorder="1" applyAlignment="1">
      <alignment wrapText="1"/>
    </xf>
    <xf numFmtId="0" fontId="32" fillId="0" borderId="27" xfId="0" applyFont="1" applyBorder="1"/>
    <xf numFmtId="0" fontId="30" fillId="0" borderId="0" xfId="0" applyFont="1" applyBorder="1" applyAlignment="1">
      <alignment horizontal="right" wrapText="1"/>
    </xf>
    <xf numFmtId="0" fontId="33" fillId="0" borderId="29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31" fillId="0" borderId="31" xfId="0" applyFont="1" applyBorder="1"/>
    <xf numFmtId="0" fontId="33" fillId="0" borderId="32" xfId="0" applyFont="1" applyBorder="1"/>
    <xf numFmtId="0" fontId="33" fillId="0" borderId="1" xfId="0" applyFont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169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170" fontId="33" fillId="0" borderId="1" xfId="58" applyNumberFormat="1" applyFont="1" applyFill="1" applyBorder="1" applyAlignment="1">
      <alignment wrapText="1"/>
    </xf>
    <xf numFmtId="173" fontId="32" fillId="0" borderId="1" xfId="58" applyNumberFormat="1" applyFont="1" applyFill="1" applyBorder="1" applyAlignment="1">
      <alignment wrapText="1"/>
    </xf>
    <xf numFmtId="171" fontId="33" fillId="0" borderId="1" xfId="58" applyNumberFormat="1" applyFont="1" applyFill="1" applyBorder="1" applyAlignment="1">
      <alignment wrapText="1"/>
    </xf>
    <xf numFmtId="173" fontId="32" fillId="0" borderId="21" xfId="58" applyNumberFormat="1" applyFont="1" applyFill="1" applyBorder="1"/>
    <xf numFmtId="0" fontId="33" fillId="0" borderId="2" xfId="0" applyFont="1" applyBorder="1" applyAlignment="1">
      <alignment wrapText="1"/>
    </xf>
    <xf numFmtId="0" fontId="33" fillId="0" borderId="33" xfId="0" applyFont="1" applyBorder="1" applyAlignment="1">
      <alignment wrapText="1"/>
    </xf>
    <xf numFmtId="0" fontId="31" fillId="0" borderId="29" xfId="0" applyFont="1" applyBorder="1" applyAlignment="1">
      <alignment horizontal="left" indent="1"/>
    </xf>
    <xf numFmtId="0" fontId="31" fillId="0" borderId="31" xfId="0" applyFont="1" applyBorder="1" applyAlignment="1">
      <alignment wrapText="1"/>
    </xf>
    <xf numFmtId="0" fontId="33" fillId="0" borderId="32" xfId="0" applyFont="1" applyBorder="1" applyAlignment="1">
      <alignment wrapText="1"/>
    </xf>
    <xf numFmtId="173" fontId="32" fillId="0" borderId="21" xfId="58" applyNumberFormat="1" applyFont="1" applyFill="1" applyBorder="1" applyAlignment="1">
      <alignment horizontal="left" wrapText="1"/>
    </xf>
    <xf numFmtId="0" fontId="30" fillId="0" borderId="33" xfId="0" applyFont="1" applyBorder="1" applyAlignment="1">
      <alignment horizontal="right" wrapText="1"/>
    </xf>
    <xf numFmtId="0" fontId="0" fillId="0" borderId="0" xfId="0" applyBorder="1" applyAlignment="1">
      <alignment wrapText="1"/>
    </xf>
    <xf numFmtId="0" fontId="33" fillId="0" borderId="20" xfId="0" applyFont="1" applyFill="1" applyBorder="1"/>
    <xf numFmtId="173" fontId="33" fillId="0" borderId="21" xfId="58" applyNumberFormat="1" applyFont="1" applyFill="1" applyBorder="1"/>
    <xf numFmtId="174" fontId="32" fillId="0" borderId="20" xfId="58" applyNumberFormat="1" applyFont="1" applyFill="1" applyBorder="1"/>
    <xf numFmtId="0" fontId="28" fillId="0" borderId="0" xfId="0" applyFont="1" applyAlignment="1">
      <alignment horizontal="center" wrapText="1"/>
    </xf>
    <xf numFmtId="0" fontId="33" fillId="26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8" fontId="37" fillId="27" borderId="16" xfId="0" applyNumberFormat="1" applyFont="1" applyFill="1" applyBorder="1" applyAlignment="1">
      <alignment horizontal="center" vertical="center" wrapText="1"/>
    </xf>
    <xf numFmtId="168" fontId="37" fillId="27" borderId="28" xfId="0" applyNumberFormat="1" applyFont="1" applyFill="1" applyBorder="1" applyAlignment="1">
      <alignment horizontal="center" vertical="center" wrapText="1"/>
    </xf>
  </cellXfs>
  <cellStyles count="60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996950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96950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showGridLines="0" tabSelected="1" zoomScaleNormal="100" workbookViewId="0">
      <selection activeCell="G25" sqref="G25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4" customWidth="1"/>
    <col min="4" max="4" width="15.140625" style="24" bestFit="1" customWidth="1"/>
    <col min="5" max="5" width="15.140625" style="25" bestFit="1" customWidth="1"/>
    <col min="6" max="6" width="3.140625" style="25" customWidth="1"/>
    <col min="7" max="7" width="32.42578125" style="24" customWidth="1"/>
    <col min="8" max="8" width="15.5703125" bestFit="1" customWidth="1"/>
    <col min="9" max="9" width="15.42578125" bestFit="1" customWidth="1"/>
    <col min="10" max="10" width="17.42578125" hidden="1" customWidth="1"/>
    <col min="11" max="11" width="0" hidden="1" customWidth="1"/>
  </cols>
  <sheetData>
    <row r="1" spans="2:9" s="2" customFormat="1" x14ac:dyDescent="0.2">
      <c r="B1" s="1"/>
      <c r="C1" s="17"/>
      <c r="D1" s="17"/>
      <c r="E1" s="18"/>
      <c r="F1" s="18"/>
      <c r="G1" s="19"/>
      <c r="H1" s="3"/>
    </row>
    <row r="2" spans="2:9" s="2" customFormat="1" x14ac:dyDescent="0.2">
      <c r="B2" s="1"/>
      <c r="C2" s="17"/>
      <c r="D2" s="17"/>
      <c r="E2" s="20"/>
      <c r="F2" s="20"/>
      <c r="G2" s="19"/>
      <c r="H2" s="3"/>
    </row>
    <row r="3" spans="2:9" ht="15.75" x14ac:dyDescent="0.25">
      <c r="B3" s="12" t="s">
        <v>2</v>
      </c>
      <c r="C3" s="21"/>
      <c r="D3" s="21"/>
      <c r="E3" s="21"/>
      <c r="F3" s="21"/>
      <c r="G3" s="21"/>
      <c r="H3" s="12"/>
      <c r="I3" s="12"/>
    </row>
    <row r="4" spans="2:9" x14ac:dyDescent="0.2">
      <c r="B4" s="13" t="s">
        <v>3</v>
      </c>
      <c r="C4" s="22"/>
      <c r="D4" s="22"/>
      <c r="E4" s="22"/>
      <c r="F4" s="22"/>
      <c r="G4" s="22"/>
      <c r="H4" s="14"/>
      <c r="I4" s="14"/>
    </row>
    <row r="5" spans="2:9" x14ac:dyDescent="0.2">
      <c r="B5" s="13" t="s">
        <v>65</v>
      </c>
      <c r="C5" s="22"/>
      <c r="D5" s="22"/>
      <c r="E5" s="22"/>
      <c r="F5" s="22"/>
      <c r="G5" s="22"/>
      <c r="H5" s="14"/>
      <c r="I5" s="14"/>
    </row>
    <row r="6" spans="2:9" ht="8.25" customHeight="1" x14ac:dyDescent="0.2">
      <c r="B6" s="15"/>
      <c r="C6" s="23"/>
      <c r="D6" s="23"/>
      <c r="E6" s="23"/>
      <c r="F6" s="23"/>
      <c r="G6" s="23"/>
      <c r="H6" s="16"/>
      <c r="I6" s="16"/>
    </row>
    <row r="7" spans="2:9" ht="13.5" thickBot="1" x14ac:dyDescent="0.25">
      <c r="B7" s="124" t="s">
        <v>4</v>
      </c>
      <c r="C7" s="124"/>
      <c r="D7" s="124"/>
      <c r="E7" s="124"/>
      <c r="F7" s="124"/>
      <c r="G7" s="124"/>
      <c r="H7" s="124"/>
      <c r="I7" s="124"/>
    </row>
    <row r="8" spans="2:9" ht="13.5" thickBot="1" x14ac:dyDescent="0.25">
      <c r="B8" s="79" t="s">
        <v>1</v>
      </c>
      <c r="C8" s="80"/>
      <c r="D8" s="81">
        <v>2024</v>
      </c>
      <c r="E8" s="82">
        <v>2023</v>
      </c>
      <c r="F8" s="130" t="s">
        <v>62</v>
      </c>
      <c r="G8" s="131"/>
      <c r="H8" s="83">
        <v>2024</v>
      </c>
      <c r="I8" s="84">
        <v>2023</v>
      </c>
    </row>
    <row r="9" spans="2:9" x14ac:dyDescent="0.2">
      <c r="B9" s="114"/>
      <c r="C9" s="98"/>
      <c r="D9" s="115"/>
      <c r="E9" s="116"/>
      <c r="F9" s="97"/>
      <c r="G9" s="98"/>
      <c r="H9" s="99"/>
      <c r="I9" s="100"/>
    </row>
    <row r="10" spans="2:9" x14ac:dyDescent="0.2">
      <c r="B10" s="27"/>
      <c r="C10" s="86"/>
      <c r="D10" s="28"/>
      <c r="E10" s="29"/>
      <c r="F10" s="101"/>
      <c r="G10" s="88"/>
      <c r="H10" s="30"/>
      <c r="I10" s="31"/>
    </row>
    <row r="11" spans="2:9" x14ac:dyDescent="0.2">
      <c r="B11" s="32"/>
      <c r="C11" s="89" t="s">
        <v>5</v>
      </c>
      <c r="D11" s="33"/>
      <c r="E11" s="34"/>
      <c r="F11" s="102"/>
      <c r="G11" s="89" t="s">
        <v>26</v>
      </c>
      <c r="H11" s="35"/>
      <c r="I11" s="36"/>
    </row>
    <row r="12" spans="2:9" x14ac:dyDescent="0.2">
      <c r="B12" s="32"/>
      <c r="C12" s="87" t="s">
        <v>6</v>
      </c>
      <c r="D12" s="37">
        <v>5519676613.7799997</v>
      </c>
      <c r="E12" s="38">
        <v>4546843380.6800003</v>
      </c>
      <c r="F12" s="103"/>
      <c r="G12" s="87" t="s">
        <v>27</v>
      </c>
      <c r="H12" s="35">
        <v>2351046483.8099999</v>
      </c>
      <c r="I12" s="36">
        <v>2135809081.79</v>
      </c>
    </row>
    <row r="13" spans="2:9" ht="22.5" x14ac:dyDescent="0.2">
      <c r="B13" s="32"/>
      <c r="C13" s="87" t="s">
        <v>7</v>
      </c>
      <c r="D13" s="37">
        <v>3524121143.6999998</v>
      </c>
      <c r="E13" s="38">
        <v>2314451798.1599998</v>
      </c>
      <c r="F13" s="103"/>
      <c r="G13" s="87" t="s">
        <v>28</v>
      </c>
      <c r="H13" s="35">
        <v>1666666666.6800001</v>
      </c>
      <c r="I13" s="36">
        <v>1732916667.9000001</v>
      </c>
    </row>
    <row r="14" spans="2:9" ht="22.5" x14ac:dyDescent="0.2">
      <c r="B14" s="32"/>
      <c r="C14" s="39" t="s">
        <v>8</v>
      </c>
      <c r="D14" s="37">
        <v>251904448.40000001</v>
      </c>
      <c r="E14" s="38">
        <v>261898322.13999999</v>
      </c>
      <c r="F14" s="103"/>
      <c r="G14" s="87" t="s">
        <v>29</v>
      </c>
      <c r="H14" s="35">
        <v>106402239.45</v>
      </c>
      <c r="I14" s="36">
        <v>71592749.159999996</v>
      </c>
    </row>
    <row r="15" spans="2:9" x14ac:dyDescent="0.2">
      <c r="B15" s="32"/>
      <c r="C15" s="39" t="s">
        <v>9</v>
      </c>
      <c r="D15" s="37">
        <v>0</v>
      </c>
      <c r="E15" s="38">
        <v>0</v>
      </c>
      <c r="F15" s="103"/>
      <c r="G15" s="87" t="s">
        <v>30</v>
      </c>
      <c r="H15" s="35">
        <v>0</v>
      </c>
      <c r="I15" s="36">
        <v>0</v>
      </c>
    </row>
    <row r="16" spans="2:9" x14ac:dyDescent="0.2">
      <c r="B16" s="40"/>
      <c r="C16" s="41" t="s">
        <v>10</v>
      </c>
      <c r="D16" s="37">
        <v>486820.21</v>
      </c>
      <c r="E16" s="38">
        <v>578456.49</v>
      </c>
      <c r="F16" s="103"/>
      <c r="G16" s="87" t="s">
        <v>31</v>
      </c>
      <c r="H16" s="35">
        <v>0</v>
      </c>
      <c r="I16" s="36">
        <v>0</v>
      </c>
    </row>
    <row r="17" spans="2:9" ht="33.75" x14ac:dyDescent="0.2">
      <c r="B17" s="42"/>
      <c r="C17" s="41" t="s">
        <v>11</v>
      </c>
      <c r="D17" s="37">
        <v>0</v>
      </c>
      <c r="E17" s="38">
        <v>0</v>
      </c>
      <c r="F17" s="103"/>
      <c r="G17" s="87" t="s">
        <v>32</v>
      </c>
      <c r="H17" s="35">
        <v>223396365.65000001</v>
      </c>
      <c r="I17" s="36">
        <v>247904565.28</v>
      </c>
    </row>
    <row r="18" spans="2:9" x14ac:dyDescent="0.2">
      <c r="B18" s="27"/>
      <c r="C18" s="39" t="s">
        <v>12</v>
      </c>
      <c r="D18" s="37">
        <v>0</v>
      </c>
      <c r="E18" s="43">
        <v>0</v>
      </c>
      <c r="F18" s="104"/>
      <c r="G18" s="87" t="s">
        <v>33</v>
      </c>
      <c r="H18" s="35">
        <v>0</v>
      </c>
      <c r="I18" s="36">
        <v>0</v>
      </c>
    </row>
    <row r="19" spans="2:9" x14ac:dyDescent="0.2">
      <c r="B19" s="27"/>
      <c r="C19" s="39" t="s">
        <v>13</v>
      </c>
      <c r="D19" s="44"/>
      <c r="E19" s="45"/>
      <c r="F19" s="105"/>
      <c r="G19" s="87" t="s">
        <v>34</v>
      </c>
      <c r="H19" s="35">
        <v>1968672625.5799999</v>
      </c>
      <c r="I19" s="36">
        <v>1426803458.04</v>
      </c>
    </row>
    <row r="20" spans="2:9" x14ac:dyDescent="0.2">
      <c r="B20" s="32"/>
      <c r="C20" s="46" t="s">
        <v>14</v>
      </c>
      <c r="D20" s="47">
        <f>SUM(D12:D19)</f>
        <v>9296189026.0899982</v>
      </c>
      <c r="E20" s="48">
        <f>SUM(E12:E19)</f>
        <v>7123771957.4700003</v>
      </c>
      <c r="F20" s="106"/>
      <c r="G20" s="90" t="s">
        <v>13</v>
      </c>
      <c r="H20" s="49"/>
      <c r="I20" s="50"/>
    </row>
    <row r="21" spans="2:9" x14ac:dyDescent="0.2">
      <c r="B21" s="32"/>
      <c r="C21" s="89" t="s">
        <v>13</v>
      </c>
      <c r="D21" s="44"/>
      <c r="E21" s="45"/>
      <c r="F21" s="105"/>
      <c r="G21" s="91" t="s">
        <v>35</v>
      </c>
      <c r="H21" s="122">
        <f>SUM(H12:H20)</f>
        <v>6316184381.1699991</v>
      </c>
      <c r="I21" s="50">
        <f>SUM(I12:I20)</f>
        <v>5615026522.1700001</v>
      </c>
    </row>
    <row r="22" spans="2:9" x14ac:dyDescent="0.2">
      <c r="B22" s="27"/>
      <c r="C22" s="89" t="s">
        <v>15</v>
      </c>
      <c r="D22" s="44"/>
      <c r="E22" s="51"/>
      <c r="F22" s="107"/>
      <c r="G22" s="89" t="s">
        <v>13</v>
      </c>
      <c r="H22" s="120"/>
      <c r="I22" s="53"/>
    </row>
    <row r="23" spans="2:9" ht="22.5" x14ac:dyDescent="0.2">
      <c r="B23" s="54"/>
      <c r="C23" s="87" t="s">
        <v>16</v>
      </c>
      <c r="D23" s="37">
        <v>29946939941.369999</v>
      </c>
      <c r="E23" s="38">
        <v>27860613642.540001</v>
      </c>
      <c r="F23" s="103"/>
      <c r="G23" s="89" t="s">
        <v>36</v>
      </c>
      <c r="H23" s="35"/>
      <c r="I23" s="36"/>
    </row>
    <row r="24" spans="2:9" ht="22.5" x14ac:dyDescent="0.2">
      <c r="B24" s="54"/>
      <c r="C24" s="87" t="s">
        <v>17</v>
      </c>
      <c r="D24" s="37">
        <v>180010314.5</v>
      </c>
      <c r="E24" s="38">
        <v>180010314.5</v>
      </c>
      <c r="F24" s="103"/>
      <c r="G24" s="87" t="s">
        <v>37</v>
      </c>
      <c r="H24" s="35">
        <v>0</v>
      </c>
      <c r="I24" s="36">
        <v>0</v>
      </c>
    </row>
    <row r="25" spans="2:9" ht="22.5" x14ac:dyDescent="0.2">
      <c r="B25" s="54"/>
      <c r="C25" s="87" t="s">
        <v>18</v>
      </c>
      <c r="D25" s="37">
        <v>39686541897.389999</v>
      </c>
      <c r="E25" s="38">
        <v>26721355953.560001</v>
      </c>
      <c r="F25" s="103"/>
      <c r="G25" s="90" t="s">
        <v>38</v>
      </c>
      <c r="H25" s="35">
        <v>0</v>
      </c>
      <c r="I25" s="36">
        <v>0</v>
      </c>
    </row>
    <row r="26" spans="2:9" x14ac:dyDescent="0.2">
      <c r="B26" s="32"/>
      <c r="C26" s="87" t="s">
        <v>19</v>
      </c>
      <c r="D26" s="37">
        <v>4460487968.3000002</v>
      </c>
      <c r="E26" s="38">
        <v>3721594679.1399999</v>
      </c>
      <c r="F26" s="103"/>
      <c r="G26" s="90" t="s">
        <v>39</v>
      </c>
      <c r="H26" s="35">
        <v>19309607099.330002</v>
      </c>
      <c r="I26" s="36">
        <v>19468696271.119999</v>
      </c>
    </row>
    <row r="27" spans="2:9" x14ac:dyDescent="0.2">
      <c r="B27" s="42"/>
      <c r="C27" s="87" t="s">
        <v>20</v>
      </c>
      <c r="D27" s="37">
        <v>176996568.83000001</v>
      </c>
      <c r="E27" s="38">
        <v>167323450.16</v>
      </c>
      <c r="F27" s="103"/>
      <c r="G27" s="90" t="s">
        <v>40</v>
      </c>
      <c r="H27" s="35">
        <v>0</v>
      </c>
      <c r="I27" s="36">
        <v>0</v>
      </c>
    </row>
    <row r="28" spans="2:9" ht="33.75" x14ac:dyDescent="0.2">
      <c r="B28" s="54"/>
      <c r="C28" s="87" t="s">
        <v>21</v>
      </c>
      <c r="D28" s="55">
        <v>-1165498859.8399999</v>
      </c>
      <c r="E28" s="56">
        <v>-1140295698.6400001</v>
      </c>
      <c r="F28" s="108"/>
      <c r="G28" s="90" t="s">
        <v>41</v>
      </c>
      <c r="H28" s="35">
        <v>0</v>
      </c>
      <c r="I28" s="36">
        <v>0</v>
      </c>
    </row>
    <row r="29" spans="2:9" x14ac:dyDescent="0.2">
      <c r="B29" s="32"/>
      <c r="C29" s="87" t="s">
        <v>22</v>
      </c>
      <c r="D29" s="37">
        <v>32457644.670000002</v>
      </c>
      <c r="E29" s="38">
        <v>32457644.670000002</v>
      </c>
      <c r="F29" s="103"/>
      <c r="G29" s="90" t="s">
        <v>42</v>
      </c>
      <c r="H29" s="35">
        <v>0</v>
      </c>
      <c r="I29" s="36">
        <v>0</v>
      </c>
    </row>
    <row r="30" spans="2:9" ht="22.5" x14ac:dyDescent="0.2">
      <c r="B30" s="54"/>
      <c r="C30" s="87" t="s">
        <v>23</v>
      </c>
      <c r="D30" s="37">
        <v>0</v>
      </c>
      <c r="E30" s="38">
        <v>0</v>
      </c>
      <c r="F30" s="103"/>
      <c r="G30" s="90" t="s">
        <v>13</v>
      </c>
      <c r="H30" s="35"/>
      <c r="I30" s="36"/>
    </row>
    <row r="31" spans="2:9" x14ac:dyDescent="0.2">
      <c r="B31" s="54"/>
      <c r="C31" s="87" t="s">
        <v>24</v>
      </c>
      <c r="D31" s="37">
        <v>0</v>
      </c>
      <c r="E31" s="38">
        <v>0</v>
      </c>
      <c r="F31" s="103"/>
      <c r="G31" s="90" t="s">
        <v>13</v>
      </c>
      <c r="H31" s="49"/>
      <c r="I31" s="50"/>
    </row>
    <row r="32" spans="2:9" ht="12.75" customHeight="1" x14ac:dyDescent="0.2">
      <c r="B32" s="27"/>
      <c r="C32" s="87" t="s">
        <v>13</v>
      </c>
      <c r="D32" s="44"/>
      <c r="E32" s="45"/>
      <c r="F32" s="105"/>
      <c r="G32" s="57" t="s">
        <v>43</v>
      </c>
      <c r="H32" s="122">
        <f>SUM(H24:H31)</f>
        <v>19309607099.330002</v>
      </c>
      <c r="I32" s="50">
        <f>SUM(I24:I31)</f>
        <v>19468696271.119999</v>
      </c>
    </row>
    <row r="33" spans="2:9" x14ac:dyDescent="0.2">
      <c r="B33" s="27"/>
      <c r="C33" s="91" t="s">
        <v>25</v>
      </c>
      <c r="D33" s="58">
        <f>SUM(D23:D32)</f>
        <v>73317935475.220001</v>
      </c>
      <c r="E33" s="117">
        <f>SUM(E23:E32)</f>
        <v>57543059985.930008</v>
      </c>
      <c r="F33" s="106"/>
      <c r="G33" s="57" t="s">
        <v>13</v>
      </c>
      <c r="H33" s="59"/>
      <c r="I33" s="60"/>
    </row>
    <row r="34" spans="2:9" ht="24" customHeight="1" thickBot="1" x14ac:dyDescent="0.25">
      <c r="B34" s="27"/>
      <c r="C34" s="91" t="s">
        <v>61</v>
      </c>
      <c r="D34" s="61">
        <f>+D20+D33</f>
        <v>82614124501.309998</v>
      </c>
      <c r="E34" s="62">
        <f>+E20+E33</f>
        <v>64666831943.400009</v>
      </c>
      <c r="F34" s="109"/>
      <c r="G34" s="92" t="s">
        <v>44</v>
      </c>
      <c r="H34" s="122">
        <f>+H32+H21</f>
        <v>25625791480.5</v>
      </c>
      <c r="I34" s="50">
        <f>+I32+I21</f>
        <v>25083722793.290001</v>
      </c>
    </row>
    <row r="35" spans="2:9" ht="13.5" thickTop="1" x14ac:dyDescent="0.2">
      <c r="B35" s="27"/>
      <c r="C35" s="91"/>
      <c r="D35" s="58"/>
      <c r="E35" s="48"/>
      <c r="F35" s="106"/>
      <c r="G35" s="87" t="s">
        <v>13</v>
      </c>
      <c r="H35" s="35"/>
      <c r="I35" s="36"/>
    </row>
    <row r="36" spans="2:9" x14ac:dyDescent="0.2">
      <c r="B36" s="27"/>
      <c r="C36" s="93" t="s">
        <v>13</v>
      </c>
      <c r="D36" s="63"/>
      <c r="E36" s="64"/>
      <c r="F36" s="110"/>
      <c r="G36" s="92" t="s">
        <v>45</v>
      </c>
      <c r="H36" s="35"/>
      <c r="I36" s="36"/>
    </row>
    <row r="37" spans="2:9" ht="22.5" x14ac:dyDescent="0.2">
      <c r="B37" s="27"/>
      <c r="C37" s="93" t="s">
        <v>13</v>
      </c>
      <c r="D37" s="63"/>
      <c r="E37" s="64"/>
      <c r="F37" s="110"/>
      <c r="G37" s="92" t="s">
        <v>46</v>
      </c>
      <c r="H37" s="65">
        <f>SUM(H38:H40)</f>
        <v>39034834767.93</v>
      </c>
      <c r="I37" s="111">
        <f>SUM(I38:I40)</f>
        <v>37301693641.409996</v>
      </c>
    </row>
    <row r="38" spans="2:9" x14ac:dyDescent="0.2">
      <c r="B38" s="27"/>
      <c r="C38" s="93" t="s">
        <v>13</v>
      </c>
      <c r="D38" s="63"/>
      <c r="E38" s="64"/>
      <c r="F38" s="110"/>
      <c r="G38" s="87" t="s">
        <v>47</v>
      </c>
      <c r="H38" s="35">
        <v>38991887280.970001</v>
      </c>
      <c r="I38" s="36">
        <v>37292522123.449997</v>
      </c>
    </row>
    <row r="39" spans="2:9" x14ac:dyDescent="0.2">
      <c r="B39" s="27"/>
      <c r="C39" s="93" t="s">
        <v>13</v>
      </c>
      <c r="D39" s="63"/>
      <c r="E39" s="64"/>
      <c r="F39" s="110"/>
      <c r="G39" s="87" t="s">
        <v>48</v>
      </c>
      <c r="H39" s="35">
        <v>33775969</v>
      </c>
      <c r="I39" s="36">
        <v>0</v>
      </c>
    </row>
    <row r="40" spans="2:9" ht="22.5" x14ac:dyDescent="0.2">
      <c r="B40" s="27"/>
      <c r="C40" s="93" t="s">
        <v>13</v>
      </c>
      <c r="D40" s="63"/>
      <c r="E40" s="64"/>
      <c r="F40" s="110"/>
      <c r="G40" s="87" t="s">
        <v>49</v>
      </c>
      <c r="H40" s="35">
        <v>9171517.9600000009</v>
      </c>
      <c r="I40" s="36">
        <v>9171517.9600000009</v>
      </c>
    </row>
    <row r="41" spans="2:9" x14ac:dyDescent="0.2">
      <c r="B41" s="27"/>
      <c r="C41" s="93" t="s">
        <v>13</v>
      </c>
      <c r="D41" s="63"/>
      <c r="E41" s="64"/>
      <c r="F41" s="110"/>
      <c r="G41" s="92" t="s">
        <v>13</v>
      </c>
      <c r="H41" s="35"/>
      <c r="I41" s="36"/>
    </row>
    <row r="42" spans="2:9" ht="22.5" x14ac:dyDescent="0.2">
      <c r="B42" s="27"/>
      <c r="C42" s="93" t="s">
        <v>13</v>
      </c>
      <c r="D42" s="63"/>
      <c r="E42" s="64"/>
      <c r="F42" s="110"/>
      <c r="G42" s="92" t="s">
        <v>50</v>
      </c>
      <c r="H42" s="65">
        <f>SUM(H43:H47)</f>
        <v>17953498252.879997</v>
      </c>
      <c r="I42" s="111">
        <f>SUM(I43:I47)</f>
        <v>2281415508.6999969</v>
      </c>
    </row>
    <row r="43" spans="2:9" ht="22.5" x14ac:dyDescent="0.2">
      <c r="B43" s="27"/>
      <c r="C43" s="93" t="s">
        <v>13</v>
      </c>
      <c r="D43" s="63"/>
      <c r="E43" s="64"/>
      <c r="F43" s="110"/>
      <c r="G43" s="94" t="s">
        <v>51</v>
      </c>
      <c r="H43" s="35">
        <v>5941563822.2799997</v>
      </c>
      <c r="I43" s="36">
        <v>5050581516.5299997</v>
      </c>
    </row>
    <row r="44" spans="2:9" x14ac:dyDescent="0.2">
      <c r="B44" s="27"/>
      <c r="C44" s="93" t="s">
        <v>13</v>
      </c>
      <c r="D44" s="63"/>
      <c r="E44" s="64"/>
      <c r="F44" s="110"/>
      <c r="G44" s="94" t="s">
        <v>52</v>
      </c>
      <c r="H44" s="35">
        <v>15765567599.719999</v>
      </c>
      <c r="I44" s="36">
        <v>12173300079.32</v>
      </c>
    </row>
    <row r="45" spans="2:9" x14ac:dyDescent="0.2">
      <c r="B45" s="27"/>
      <c r="C45" s="93" t="s">
        <v>13</v>
      </c>
      <c r="D45" s="63"/>
      <c r="E45" s="64"/>
      <c r="F45" s="110"/>
      <c r="G45" s="87" t="s">
        <v>53</v>
      </c>
      <c r="H45" s="35">
        <v>17400611467.450001</v>
      </c>
      <c r="I45" s="36">
        <v>6638211712.0900002</v>
      </c>
    </row>
    <row r="46" spans="2:9" x14ac:dyDescent="0.2">
      <c r="B46" s="27"/>
      <c r="C46" s="93" t="s">
        <v>13</v>
      </c>
      <c r="D46" s="63"/>
      <c r="E46" s="64"/>
      <c r="F46" s="110"/>
      <c r="G46" s="87" t="s">
        <v>54</v>
      </c>
      <c r="H46" s="35">
        <v>0</v>
      </c>
      <c r="I46" s="36">
        <v>0</v>
      </c>
    </row>
    <row r="47" spans="2:9" ht="22.5" x14ac:dyDescent="0.2">
      <c r="B47" s="27"/>
      <c r="C47" s="93" t="s">
        <v>13</v>
      </c>
      <c r="D47" s="63"/>
      <c r="E47" s="64"/>
      <c r="F47" s="110"/>
      <c r="G47" s="87" t="s">
        <v>55</v>
      </c>
      <c r="H47" s="66">
        <v>-21154244636.57</v>
      </c>
      <c r="I47" s="121">
        <v>-21580677799.240002</v>
      </c>
    </row>
    <row r="48" spans="2:9" x14ac:dyDescent="0.2">
      <c r="B48" s="27"/>
      <c r="C48" s="93" t="s">
        <v>13</v>
      </c>
      <c r="D48" s="63"/>
      <c r="E48" s="67"/>
      <c r="F48" s="110"/>
      <c r="G48" s="85" t="s">
        <v>13</v>
      </c>
      <c r="H48" s="49"/>
      <c r="I48" s="50"/>
    </row>
    <row r="49" spans="2:9" ht="33.75" x14ac:dyDescent="0.2">
      <c r="B49" s="27"/>
      <c r="C49" s="93" t="s">
        <v>13</v>
      </c>
      <c r="D49" s="63"/>
      <c r="E49" s="67"/>
      <c r="F49" s="110"/>
      <c r="G49" s="85" t="s">
        <v>56</v>
      </c>
      <c r="H49" s="59">
        <v>0</v>
      </c>
      <c r="I49" s="95">
        <v>0</v>
      </c>
    </row>
    <row r="50" spans="2:9" x14ac:dyDescent="0.2">
      <c r="B50" s="27"/>
      <c r="C50" s="96" t="s">
        <v>13</v>
      </c>
      <c r="D50" s="68"/>
      <c r="E50" s="29"/>
      <c r="F50" s="101"/>
      <c r="G50" s="69" t="s">
        <v>57</v>
      </c>
      <c r="H50" s="70">
        <v>0</v>
      </c>
      <c r="I50" s="31">
        <v>0</v>
      </c>
    </row>
    <row r="51" spans="2:9" ht="22.5" x14ac:dyDescent="0.2">
      <c r="B51" s="32"/>
      <c r="C51" s="86" t="s">
        <v>13</v>
      </c>
      <c r="D51" s="71"/>
      <c r="E51" s="29"/>
      <c r="F51" s="101"/>
      <c r="G51" s="87" t="s">
        <v>58</v>
      </c>
      <c r="H51" s="52">
        <v>0</v>
      </c>
      <c r="I51" s="31">
        <v>0</v>
      </c>
    </row>
    <row r="52" spans="2:9" x14ac:dyDescent="0.2">
      <c r="B52" s="27"/>
      <c r="C52" s="86" t="s">
        <v>13</v>
      </c>
      <c r="D52" s="71"/>
      <c r="E52" s="29"/>
      <c r="F52" s="101"/>
      <c r="G52" s="92" t="s">
        <v>13</v>
      </c>
      <c r="H52" s="52"/>
      <c r="I52" s="31"/>
    </row>
    <row r="53" spans="2:9" ht="22.5" x14ac:dyDescent="0.2">
      <c r="B53" s="32"/>
      <c r="C53" s="86" t="s">
        <v>13</v>
      </c>
      <c r="D53" s="37"/>
      <c r="E53" s="38"/>
      <c r="F53" s="103"/>
      <c r="G53" s="92" t="s">
        <v>59</v>
      </c>
      <c r="H53" s="49">
        <f>+H37+H42</f>
        <v>56988333020.809998</v>
      </c>
      <c r="I53" s="50">
        <f>+I37+I42</f>
        <v>39583109150.109993</v>
      </c>
    </row>
    <row r="54" spans="2:9" x14ac:dyDescent="0.2">
      <c r="B54" s="32"/>
      <c r="C54" s="86" t="s">
        <v>13</v>
      </c>
      <c r="D54" s="37"/>
      <c r="E54" s="38"/>
      <c r="F54" s="103"/>
      <c r="G54" s="92" t="s">
        <v>13</v>
      </c>
      <c r="H54" s="35"/>
      <c r="I54" s="36"/>
    </row>
    <row r="55" spans="2:9" ht="23.25" thickBot="1" x14ac:dyDescent="0.25">
      <c r="B55" s="32"/>
      <c r="C55" s="86" t="s">
        <v>13</v>
      </c>
      <c r="D55" s="37"/>
      <c r="E55" s="38"/>
      <c r="F55" s="103"/>
      <c r="G55" s="92" t="s">
        <v>60</v>
      </c>
      <c r="H55" s="72">
        <f>+H34+H53</f>
        <v>82614124501.309998</v>
      </c>
      <c r="I55" s="72">
        <f>+I34+I53</f>
        <v>64666831943.399994</v>
      </c>
    </row>
    <row r="56" spans="2:9" ht="13.5" thickTop="1" x14ac:dyDescent="0.2">
      <c r="B56" s="32"/>
      <c r="C56" s="73"/>
      <c r="D56" s="37"/>
      <c r="E56" s="38"/>
      <c r="F56" s="103"/>
      <c r="G56" s="92"/>
      <c r="H56" s="35"/>
      <c r="I56" s="36"/>
    </row>
    <row r="57" spans="2:9" ht="13.5" thickBot="1" x14ac:dyDescent="0.25">
      <c r="B57" s="74"/>
      <c r="C57" s="118"/>
      <c r="D57" s="75"/>
      <c r="E57" s="76"/>
      <c r="F57" s="112"/>
      <c r="G57" s="113"/>
      <c r="H57" s="77"/>
      <c r="I57" s="78"/>
    </row>
    <row r="58" spans="2:9" ht="25.5" customHeight="1" x14ac:dyDescent="0.2">
      <c r="B58" t="s">
        <v>0</v>
      </c>
      <c r="G58" s="128" t="s">
        <v>66</v>
      </c>
      <c r="H58" s="129"/>
      <c r="I58" s="129"/>
    </row>
    <row r="59" spans="2:9" x14ac:dyDescent="0.2">
      <c r="H59" s="9"/>
    </row>
    <row r="61" spans="2:9" ht="13.5" thickBot="1" x14ac:dyDescent="0.25">
      <c r="C61" s="26"/>
      <c r="D61" s="26"/>
      <c r="G61" s="119"/>
      <c r="H61" s="119"/>
    </row>
    <row r="62" spans="2:9" ht="14.25" customHeight="1" x14ac:dyDescent="0.2">
      <c r="C62" s="125" t="s">
        <v>63</v>
      </c>
      <c r="D62" s="125"/>
      <c r="G62" s="126"/>
      <c r="H62" s="126"/>
    </row>
    <row r="63" spans="2:9" x14ac:dyDescent="0.2">
      <c r="C63" s="125" t="s">
        <v>64</v>
      </c>
      <c r="D63" s="125"/>
      <c r="G63" s="127"/>
      <c r="H63" s="127"/>
    </row>
    <row r="64" spans="2:9" ht="15" x14ac:dyDescent="0.25">
      <c r="B64" s="123" t="s">
        <v>67</v>
      </c>
      <c r="C64" s="123"/>
      <c r="D64" s="123"/>
      <c r="E64" s="123"/>
      <c r="F64" s="123"/>
      <c r="G64" s="123"/>
      <c r="H64" s="123"/>
      <c r="I64" s="123"/>
    </row>
    <row r="66" ht="35.25" customHeight="1" x14ac:dyDescent="0.2"/>
  </sheetData>
  <mergeCells count="8">
    <mergeCell ref="B64:I64"/>
    <mergeCell ref="B7:I7"/>
    <mergeCell ref="C62:D62"/>
    <mergeCell ref="C63:D63"/>
    <mergeCell ref="G62:H62"/>
    <mergeCell ref="G63:H63"/>
    <mergeCell ref="G58:I58"/>
    <mergeCell ref="F8:G8"/>
  </mergeCells>
  <printOptions horizontalCentered="1"/>
  <pageMargins left="0.25" right="0.25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7"/>
      <c r="B1" s="8">
        <f>[1]!BexGetCellData("003N8D85VN5WHY95OZ9S05CNN","","DP_2")</f>
        <v>2021</v>
      </c>
      <c r="C1" s="8" t="str">
        <f>[1]!BexGetCellData("003N8D85VN5Y88OYUKVCK6RBE","","DP_2")</f>
        <v>'2020</v>
      </c>
    </row>
    <row r="2" spans="1:3" x14ac:dyDescent="0.2">
      <c r="A2" s="8" t="str">
        <f>[1]!BexGetCellData("","003N8D85VN5WHXYYGMBJV0SGC","DP_2")</f>
        <v>Activo</v>
      </c>
      <c r="B2" s="6" t="str">
        <f>[1]!BexGetCellData("003N8D85VN5WHY95OZ9S05CNN","003N8D85VN5WHXYYGMBJV0SGC","DP_2")</f>
        <v>#NV</v>
      </c>
      <c r="C2" s="6" t="str">
        <f>[1]!BexGetCellData("003N8D85VN5Y88OYUKVCK6RBE","003N8D85VN5WHXYYGMBJV0SGC","DP_2")</f>
        <v>#NV</v>
      </c>
    </row>
    <row r="3" spans="1:3" x14ac:dyDescent="0.2">
      <c r="A3" s="8" t="str">
        <f>[1]!BexGetCellData("","003N8D85VN5WHXYYHQTX0GZDH","DP_2")</f>
        <v xml:space="preserve">  Activo Circulante</v>
      </c>
      <c r="B3" s="6" t="str">
        <f>[1]!BexGetCellData("003N8D85VN5WHY95OZ9S05CNN","003N8D85VN5WHXYYHQTX0GZDH","DP_2")</f>
        <v>#NV</v>
      </c>
      <c r="C3" s="6" t="str">
        <f>[1]!BexGetCellData("003N8D85VN5Y88OYUKVCK6RBE","003N8D85VN5WHXYYHQTX0GZDH","DP_2")</f>
        <v>#NV</v>
      </c>
    </row>
    <row r="4" spans="1:3" x14ac:dyDescent="0.2">
      <c r="A4" s="8" t="str">
        <f>[1]!BexGetCellData("","003N8D85VN5WHXYYIHA312Z2T","DP_2")</f>
        <v xml:space="preserve">    Efectivo y Equivalentes</v>
      </c>
      <c r="B4" s="4" t="str">
        <f>[1]!BexGetCellData("003N8D85VN5WHY95OZ9S05CNN","003N8D85VN5WHXYYIHA312Z2T","DP_2")</f>
        <v>#NV</v>
      </c>
      <c r="C4" s="4" t="str">
        <f>[1]!BexGetCellData("003N8D85VN5Y88OYUKVCK6RBE","003N8D85VN5WHXYYIHA312Z2T","DP_2")</f>
        <v>#NV</v>
      </c>
    </row>
    <row r="5" spans="1:3" x14ac:dyDescent="0.2">
      <c r="A5" s="8" t="str">
        <f>[1]!BexGetCellData("","003N8D85VN5WHXYYJFH6AB0UT","DP_2")</f>
        <v xml:space="preserve">    Derechos a Recibir Efectivo o Equivalentes</v>
      </c>
      <c r="B5" s="4" t="str">
        <f>[1]!BexGetCellData("003N8D85VN5WHY95OZ9S05CNN","003N8D85VN5WHXYYJFH6AB0UT","DP_2")</f>
        <v>#NV</v>
      </c>
      <c r="C5" s="4" t="str">
        <f>[1]!BexGetCellData("003N8D85VN5Y88OYUKVCK6RBE","003N8D85VN5WHXYYJFH6AB0UT","DP_2")</f>
        <v>#NV</v>
      </c>
    </row>
    <row r="6" spans="1:3" x14ac:dyDescent="0.2">
      <c r="A6" s="8" t="str">
        <f>[1]!BexGetCellData("","003N8D85VN5WHXYYK9UP6GOPK","DP_2")</f>
        <v xml:space="preserve">    Derechos a Recibir Bienes o Servicios</v>
      </c>
      <c r="B6" s="4" t="str">
        <f>[1]!BexGetCellData("003N8D85VN5WHY95OZ9S05CNN","003N8D85VN5WHXYYK9UP6GOPK","DP_2")</f>
        <v>#NV</v>
      </c>
      <c r="C6" s="4" t="str">
        <f>[1]!BexGetCellData("003N8D85VN5Y88OYUKVCK6RBE","003N8D85VN5WHXYYK9UP6GOPK","DP_2")</f>
        <v>#NV</v>
      </c>
    </row>
    <row r="7" spans="1:3" x14ac:dyDescent="0.2">
      <c r="A7" s="8" t="str">
        <f>[1]!BexGetCellData("","003N8D85VN5WHXYYKUQD6W1SO","DP_2")</f>
        <v xml:space="preserve">    Inventarios</v>
      </c>
      <c r="B7" s="5" t="str">
        <f>[1]!BexGetCellData("003N8D85VN5WHY95OZ9S05CNN","003N8D85VN5WHXYYKUQD6W1SO","DP_2")</f>
        <v>#NV</v>
      </c>
      <c r="C7" s="6" t="str">
        <f>[1]!BexGetCellData("003N8D85VN5Y88OYUKVCK6RBE","003N8D85VN5WHXYYKUQD6W1SO","DP_2")</f>
        <v>#NV</v>
      </c>
    </row>
    <row r="8" spans="1:3" x14ac:dyDescent="0.2">
      <c r="A8" s="8" t="str">
        <f>[1]!BexGetCellData("","003N8D85VN5WHXYYLGK325FDM","DP_2")</f>
        <v xml:space="preserve">    Almacenes</v>
      </c>
      <c r="B8" s="4" t="str">
        <f>[1]!BexGetCellData("003N8D85VN5WHY95OZ9S05CNN","003N8D85VN5WHXYYLGK325FDM","DP_2")</f>
        <v>#NV</v>
      </c>
      <c r="C8" s="4" t="str">
        <f>[1]!BexGetCellData("003N8D85VN5Y88OYUKVCK6RBE","003N8D85VN5WHXYYLGK325FDM","DP_2")</f>
        <v>#NV</v>
      </c>
    </row>
    <row r="9" spans="1:3" x14ac:dyDescent="0.2">
      <c r="A9" s="8" t="str">
        <f>[1]!BexGetCellData("","003N8D85VN5WHXYYM00MY6RKQ","DP_2")</f>
        <v xml:space="preserve">    Estimación por Pérdida o Deterioro de Activos Circulante</v>
      </c>
      <c r="B9" s="5" t="str">
        <f>[1]!BexGetCellData("003N8D85VN5WHY95OZ9S05CNN","003N8D85VN5WHXYYM00MY6RKQ","DP_2")</f>
        <v>#NV</v>
      </c>
      <c r="C9" s="6" t="str">
        <f>[1]!BexGetCellData("003N8D85VN5Y88OYUKVCK6RBE","003N8D85VN5WHXYYM00MY6RKQ","DP_2")</f>
        <v>#NV</v>
      </c>
    </row>
    <row r="10" spans="1:3" x14ac:dyDescent="0.2">
      <c r="A10" s="8" t="str">
        <f>[1]!BexGetCellData("","003N8D85VN5WHXYYMNG18MZVE","DP_2")</f>
        <v xml:space="preserve">    Otros Activos Circulantes</v>
      </c>
      <c r="B10" s="5" t="str">
        <f>[1]!BexGetCellData("003N8D85VN5WHY95OZ9S05CNN","003N8D85VN5WHXYYMNG18MZVE","DP_2")</f>
        <v>#NV</v>
      </c>
      <c r="C10" s="4" t="str">
        <f>[1]!BexGetCellData("003N8D85VN5Y88OYUKVCK6RBE","003N8D85VN5WHXYYMNG18MZVE","DP_2")</f>
        <v>#NV</v>
      </c>
    </row>
    <row r="11" spans="1:3" x14ac:dyDescent="0.2">
      <c r="A11" s="8" t="str">
        <f>[1]!BexGetCellData("","003N8D85VN5WHY982ZBRCCOPL","DP_2")</f>
        <v xml:space="preserve">  Total de Activos Circulantes</v>
      </c>
      <c r="B11" s="4" t="str">
        <f>[1]!BexGetCellData("003N8D85VN5WHY95OZ9S05CNN","003N8D85VN5WHY982ZBRCCOPL","DP_2")</f>
        <v>#NV</v>
      </c>
      <c r="C11" s="4" t="str">
        <f>[1]!BexGetCellData("003N8D85VN5Y88OYUKVCK6RBE","003N8D85VN5WHY982ZBRCCOPL","DP_2")</f>
        <v>#NV</v>
      </c>
    </row>
    <row r="12" spans="1:3" x14ac:dyDescent="0.2">
      <c r="A12" s="8" t="str">
        <f>[1]!BexGetCellData("","003N8D85VN5WHY8XRC4EJO2A6","DP_2")</f>
        <v xml:space="preserve">  Activo No Circulante</v>
      </c>
      <c r="B12" s="6" t="str">
        <f>[1]!BexGetCellData("003N8D85VN5WHY95OZ9S05CNN","003N8D85VN5WHY8XRC4EJO2A6","DP_2")</f>
        <v>#NV</v>
      </c>
      <c r="C12" s="6" t="str">
        <f>[1]!BexGetCellData("003N8D85VN5Y88OYUKVCK6RBE","003N8D85VN5WHY8XRC4EJO2A6","DP_2")</f>
        <v>#NV</v>
      </c>
    </row>
    <row r="13" spans="1:3" x14ac:dyDescent="0.2">
      <c r="A13" s="8" t="str">
        <f>[1]!BexGetCellData("","003N8D85VN5WHY8XSMJG84OEO","DP_2")</f>
        <v xml:space="preserve">    Inversiones Financieras a Largo Plazo</v>
      </c>
      <c r="B13" s="4" t="str">
        <f>[1]!BexGetCellData("003N8D85VN5WHY95OZ9S05CNN","003N8D85VN5WHY8XSMJG84OEO","DP_2")</f>
        <v>#NV</v>
      </c>
      <c r="C13" s="4" t="str">
        <f>[1]!BexGetCellData("003N8D85VN5Y88OYUKVCK6RBE","003N8D85VN5WHY8XSMJG84OEO","DP_2")</f>
        <v>#NV</v>
      </c>
    </row>
    <row r="14" spans="1:3" x14ac:dyDescent="0.2">
      <c r="A14" s="8" t="str">
        <f>[1]!BexGetCellData("","003N8D85VN5WHY8XTPY9O3YC0","DP_2")</f>
        <v xml:space="preserve">    Derechos a Recibir Efectivo o Equivalentes a Largo Plazo</v>
      </c>
      <c r="B14" s="4" t="str">
        <f>[1]!BexGetCellData("003N8D85VN5WHY95OZ9S05CNN","003N8D85VN5WHY8XTPY9O3YC0","DP_2")</f>
        <v>#NV</v>
      </c>
      <c r="C14" s="4" t="str">
        <f>[1]!BexGetCellData("003N8D85VN5Y88OYUKVCK6RBE","003N8D85VN5WHY8XTPY9O3YC0","DP_2")</f>
        <v>#NV</v>
      </c>
    </row>
    <row r="15" spans="1:3" x14ac:dyDescent="0.2">
      <c r="A15" s="8" t="str">
        <f>[1]!BexGetCellData("","003N8D85VN5WHY8XUMAM086U3","DP_2")</f>
        <v xml:space="preserve">    Bienes Inmuebles, Infraestructura y Construcciones en Pr</v>
      </c>
      <c r="B15" s="4" t="str">
        <f>[1]!BexGetCellData("003N8D85VN5WHY95OZ9S05CNN","003N8D85VN5WHY8XUMAM086U3","DP_2")</f>
        <v>#NV</v>
      </c>
      <c r="C15" s="4" t="str">
        <f>[1]!BexGetCellData("003N8D85VN5Y88OYUKVCK6RBE","003N8D85VN5WHY8XUMAM086U3","DP_2")</f>
        <v>#NV</v>
      </c>
    </row>
    <row r="16" spans="1:3" x14ac:dyDescent="0.2">
      <c r="A16" s="8" t="str">
        <f>[1]!BexGetCellData("","003N8D85VN5WHY8XXSRX4Y00S","DP_2")</f>
        <v xml:space="preserve">    Bienes Muebles</v>
      </c>
      <c r="B16" s="4" t="str">
        <f>[1]!BexGetCellData("003N8D85VN5WHY95OZ9S05CNN","003N8D85VN5WHY8XXSRX4Y00S","DP_2")</f>
        <v>#NV</v>
      </c>
      <c r="C16" s="4" t="str">
        <f>[1]!BexGetCellData("003N8D85VN5Y88OYUKVCK6RBE","003N8D85VN5WHY8XXSRX4Y00S","DP_2")</f>
        <v>#NV</v>
      </c>
    </row>
    <row r="17" spans="1:3" x14ac:dyDescent="0.2">
      <c r="A17" s="8" t="str">
        <f>[1]!BexGetCellData("","003N8D85VN5WHY8XYL34N049R","DP_2")</f>
        <v xml:space="preserve">    Activos Intangibles</v>
      </c>
      <c r="B17" s="4" t="str">
        <f>[1]!BexGetCellData("003N8D85VN5WHY95OZ9S05CNN","003N8D85VN5WHY8XYL34N049R","DP_2")</f>
        <v>#NV</v>
      </c>
      <c r="C17" s="4" t="str">
        <f>[1]!BexGetCellData("003N8D85VN5Y88OYUKVCK6RBE","003N8D85VN5WHY8XYL34N049R","DP_2")</f>
        <v>#NV</v>
      </c>
    </row>
    <row r="18" spans="1:3" x14ac:dyDescent="0.2">
      <c r="A18" s="8" t="str">
        <f>[1]!BexGetCellData("","003N8D85VN5WHY8YD4DQ8QRBA","DP_2")</f>
        <v xml:space="preserve">    Depreciación, Deterioro y Amortización Acumulada de Bien</v>
      </c>
      <c r="B18" s="4" t="str">
        <f>[1]!BexGetCellData("003N8D85VN5WHY95OZ9S05CNN","003N8D85VN5WHY8YD4DQ8QRBA","DP_2")</f>
        <v>#NV</v>
      </c>
      <c r="C18" s="4" t="str">
        <f>[1]!BexGetCellData("003N8D85VN5Y88OYUKVCK6RBE","003N8D85VN5WHY8YD4DQ8QRBA","DP_2")</f>
        <v>#NV</v>
      </c>
    </row>
    <row r="19" spans="1:3" x14ac:dyDescent="0.2">
      <c r="A19" s="8" t="str">
        <f>[1]!BexGetCellData("","003N8D85VN5WHY8YD4DQ8QXMU","DP_2")</f>
        <v xml:space="preserve">    Activos Diferidos</v>
      </c>
      <c r="B19" s="4" t="str">
        <f>[1]!BexGetCellData("003N8D85VN5WHY95OZ9S05CNN","003N8D85VN5WHY8YD4DQ8QXMU","DP_2")</f>
        <v>#NV</v>
      </c>
      <c r="C19" s="4" t="str">
        <f>[1]!BexGetCellData("003N8D85VN5Y88OYUKVCK6RBE","003N8D85VN5WHY8YD4DQ8QXMU","DP_2")</f>
        <v>#NV</v>
      </c>
    </row>
    <row r="20" spans="1:3" x14ac:dyDescent="0.2">
      <c r="A20" s="8" t="str">
        <f>[1]!BexGetCellData("","003N8D85VN5WHY8YDWUARZIRR","DP_2")</f>
        <v xml:space="preserve">    Estimación por Pérdida o Deterioro de Activos no Circula</v>
      </c>
      <c r="B20" s="5" t="str">
        <f>[1]!BexGetCellData("003N8D85VN5WHY95OZ9S05CNN","003N8D85VN5WHY8YDWUARZIRR","DP_2")</f>
        <v>#NV</v>
      </c>
      <c r="C20" s="6" t="str">
        <f>[1]!BexGetCellData("003N8D85VN5Y88OYUKVCK6RBE","003N8D85VN5WHY8YDWUARZIRR","DP_2")</f>
        <v>#NV</v>
      </c>
    </row>
    <row r="21" spans="1:3" x14ac:dyDescent="0.2">
      <c r="A21" s="8" t="str">
        <f>[1]!BexGetCellData("","003N8D85VN5WHY8YEO01MMKSN","DP_2")</f>
        <v xml:space="preserve">    Otros Activos no Circulantes</v>
      </c>
      <c r="B21" s="5" t="str">
        <f>[1]!BexGetCellData("003N8D85VN5WHY95OZ9S05CNN","003N8D85VN5WHY8YEO01MMKSN","DP_2")</f>
        <v>#NV</v>
      </c>
      <c r="C21" s="6" t="str">
        <f>[1]!BexGetCellData("003N8D85VN5Y88OYUKVCK6RBE","003N8D85VN5WHY8YEO01MMKSN","DP_2")</f>
        <v>#NV</v>
      </c>
    </row>
    <row r="22" spans="1:3" x14ac:dyDescent="0.2">
      <c r="A22" s="8" t="str">
        <f>[1]!BexGetCellData("","003N8D85VN5WHY984PA514PP8","DP_2")</f>
        <v xml:space="preserve">  Total de Activos No Circulantes</v>
      </c>
      <c r="B22" s="4" t="str">
        <f>[1]!BexGetCellData("003N8D85VN5WHY95OZ9S05CNN","003N8D85VN5WHY984PA514PP8","DP_2")</f>
        <v>#NV</v>
      </c>
      <c r="C22" s="4" t="str">
        <f>[1]!BexGetCellData("003N8D85VN5Y88OYUKVCK6RBE","003N8D85VN5WHY984PA514PP8","DP_2")</f>
        <v>#NV</v>
      </c>
    </row>
    <row r="23" spans="1:3" x14ac:dyDescent="0.2">
      <c r="A23" s="8" t="str">
        <f>[1]!BexGetCellData("","003N8D85VN5WHY985LPIE2C65","DP_2")</f>
        <v>Total de Activos</v>
      </c>
      <c r="B23" s="4" t="str">
        <f>[1]!BexGetCellData("003N8D85VN5WHY95OZ9S05CNN","003N8D85VN5WHY985LPIE2C65","DP_2")</f>
        <v>#NV</v>
      </c>
      <c r="C23" s="4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7"/>
      <c r="B1" s="8" t="str">
        <f>[1]!BexGetCellData("003N8D85VN5Y88UOCOONXLKGG","","DP_3")</f>
        <v>'2021</v>
      </c>
      <c r="C1" s="8" t="str">
        <f>[1]!BexGetCellData("003N8D85VN5Y88UOCOONXLQS0","","DP_3")</f>
        <v>'2020</v>
      </c>
    </row>
    <row r="2" spans="1:3" x14ac:dyDescent="0.2">
      <c r="A2" s="8" t="str">
        <f>[1]!BexGetCellData("","003N8D85VN5Y88UOCOONX9SY8","DP_3")</f>
        <v>Pasivo</v>
      </c>
      <c r="B2" s="6" t="str">
        <f>[1]!BexGetCellData("003N8D85VN5Y88UOCOONXLKGG","003N8D85VN5Y88UOCOONX9SY8","DP_3")</f>
        <v>#NV</v>
      </c>
      <c r="C2" s="6" t="str">
        <f>[1]!BexGetCellData("003N8D85VN5Y88UOCOONXLQS0","003N8D85VN5Y88UOCOONX9SY8","DP_3")</f>
        <v>#NV</v>
      </c>
    </row>
    <row r="3" spans="1:3" x14ac:dyDescent="0.2">
      <c r="A3" s="8" t="str">
        <f>[1]!BexGetCellData("","003N8D85VN5Y88UOCOONXABWW","DP_3")</f>
        <v xml:space="preserve">  Pasivo Circulante</v>
      </c>
      <c r="B3" s="6" t="str">
        <f>[1]!BexGetCellData("003N8D85VN5Y88UOCOONXLKGG","003N8D85VN5Y88UOCOONXABWW","DP_3")</f>
        <v>#NV</v>
      </c>
      <c r="C3" s="6" t="str">
        <f>[1]!BexGetCellData("003N8D85VN5Y88UOCOONXLQS0","003N8D85VN5Y88UOCOONXABWW","DP_3")</f>
        <v>#NV</v>
      </c>
    </row>
    <row r="4" spans="1:3" x14ac:dyDescent="0.2">
      <c r="A4" s="8" t="str">
        <f>[1]!BexGetCellData("","003N8D85VN5Y88UOCOONXAUVK","DP_3")</f>
        <v xml:space="preserve">    Cuentas por Pagar a Corto Plazo</v>
      </c>
      <c r="B4" s="10" t="str">
        <f>[1]!BexGetCellData("003N8D85VN5Y88UOCOONXLKGG","003N8D85VN5Y88UOCOONXAUVK","DP_3")</f>
        <v>#NV</v>
      </c>
      <c r="C4" s="4" t="str">
        <f>[1]!BexGetCellData("003N8D85VN5Y88UOCOONXLQS0","003N8D85VN5Y88UOCOONXAUVK","DP_3")</f>
        <v>#NV</v>
      </c>
    </row>
    <row r="5" spans="1:3" x14ac:dyDescent="0.2">
      <c r="A5" s="8" t="str">
        <f>[1]!BexGetCellData("","003N8D85VN5Y88UOCOONXBDU8","DP_3")</f>
        <v xml:space="preserve">    Documentos por Pagar a Corto Plazo</v>
      </c>
      <c r="B5" s="10" t="str">
        <f>[1]!BexGetCellData("003N8D85VN5Y88UOCOONXLKGG","003N8D85VN5Y88UOCOONXBDU8","DP_3")</f>
        <v>#NV</v>
      </c>
      <c r="C5" s="4" t="str">
        <f>[1]!BexGetCellData("003N8D85VN5Y88UOCOONXLQS0","003N8D85VN5Y88UOCOONXBDU8","DP_3")</f>
        <v>#NV</v>
      </c>
    </row>
    <row r="6" spans="1:3" x14ac:dyDescent="0.2">
      <c r="A6" s="8" t="str">
        <f>[1]!BexGetCellData("","003N8D85VN5Y88UOCOONXBWSW","DP_3")</f>
        <v xml:space="preserve">    Porción a Corto Plazo de la Deuda Pública</v>
      </c>
      <c r="B6" s="10" t="str">
        <f>[1]!BexGetCellData("003N8D85VN5Y88UOCOONXLKGG","003N8D85VN5Y88UOCOONXBWSW","DP_3")</f>
        <v>#NV</v>
      </c>
      <c r="C6" s="4" t="str">
        <f>[1]!BexGetCellData("003N8D85VN5Y88UOCOONXLQS0","003N8D85VN5Y88UOCOONXBWSW","DP_3")</f>
        <v>#NV</v>
      </c>
    </row>
    <row r="7" spans="1:3" x14ac:dyDescent="0.2">
      <c r="A7" s="8" t="str">
        <f>[1]!BexGetCellData("","003N8D85VN5Y88UOCOONXCFRK","DP_3")</f>
        <v xml:space="preserve">    Títulos y Valores a Corto Plazo</v>
      </c>
      <c r="B7" s="11" t="str">
        <f>[1]!BexGetCellData("003N8D85VN5Y88UOCOONXLKGG","003N8D85VN5Y88UOCOONXCFRK","DP_3")</f>
        <v>#NV</v>
      </c>
      <c r="C7" s="6" t="str">
        <f>[1]!BexGetCellData("003N8D85VN5Y88UOCOONXLQS0","003N8D85VN5Y88UOCOONXCFRK","DP_3")</f>
        <v>#NV</v>
      </c>
    </row>
    <row r="8" spans="1:3" x14ac:dyDescent="0.2">
      <c r="A8" s="8" t="str">
        <f>[1]!BexGetCellData("","003N8D85VN5Y88UOCOONXCYQ8","DP_3")</f>
        <v xml:space="preserve">    Pasivos Diferidos a Corto Plazo</v>
      </c>
      <c r="B8" s="11" t="str">
        <f>[1]!BexGetCellData("003N8D85VN5Y88UOCOONXLKGG","003N8D85VN5Y88UOCOONXCYQ8","DP_3")</f>
        <v>#NV</v>
      </c>
      <c r="C8" s="6" t="str">
        <f>[1]!BexGetCellData("003N8D85VN5Y88UOCOONXLQS0","003N8D85VN5Y88UOCOONXCYQ8","DP_3")</f>
        <v>#NV</v>
      </c>
    </row>
    <row r="9" spans="1:3" x14ac:dyDescent="0.2">
      <c r="A9" s="8" t="str">
        <f>[1]!BexGetCellData("","003N8D85VN5Y88UOCOONXDHOW","DP_3")</f>
        <v xml:space="preserve">    Fondos y Bienes de Terceros en Garantía</v>
      </c>
      <c r="B9" s="10" t="str">
        <f>[1]!BexGetCellData("003N8D85VN5Y88UOCOONXLKGG","003N8D85VN5Y88UOCOONXDHOW","DP_3")</f>
        <v>#NV</v>
      </c>
      <c r="C9" s="4" t="str">
        <f>[1]!BexGetCellData("003N8D85VN5Y88UOCOONXLQS0","003N8D85VN5Y88UOCOONXDHOW","DP_3")</f>
        <v>#NV</v>
      </c>
    </row>
    <row r="10" spans="1:3" x14ac:dyDescent="0.2">
      <c r="A10" s="8" t="str">
        <f>[1]!BexGetCellData("","003N8D85VN5Y88UOCOONXE0NK","DP_3")</f>
        <v xml:space="preserve">    Provisiones a Corto Plazo</v>
      </c>
      <c r="B10" s="11" t="str">
        <f>[1]!BexGetCellData("003N8D85VN5Y88UOCOONXLKGG","003N8D85VN5Y88UOCOONXE0NK","DP_3")</f>
        <v>#NV</v>
      </c>
      <c r="C10" s="6" t="str">
        <f>[1]!BexGetCellData("003N8D85VN5Y88UOCOONXLQS0","003N8D85VN5Y88UOCOONXE0NK","DP_3")</f>
        <v>#NV</v>
      </c>
    </row>
    <row r="11" spans="1:3" x14ac:dyDescent="0.2">
      <c r="A11" s="8" t="str">
        <f>[1]!BexGetCellData("","003N8D85VN5Y88UP9X1R0PM45","DP_3")</f>
        <v xml:space="preserve">    Otros Pasivos a Corto Plazo</v>
      </c>
      <c r="B11" s="10" t="str">
        <f>[1]!BexGetCellData("003N8D85VN5Y88UOCOONXLKGG","003N8D85VN5Y88UP9X1R0PM45","DP_3")</f>
        <v>#NV</v>
      </c>
      <c r="C11" s="4" t="str">
        <f>[1]!BexGetCellData("003N8D85VN5Y88UOCOONXLQS0","003N8D85VN5Y88UP9X1R0PM45","DP_3")</f>
        <v>#NV</v>
      </c>
    </row>
    <row r="12" spans="1:3" x14ac:dyDescent="0.2">
      <c r="A12" s="8" t="str">
        <f>[1]!BexGetCellData("","003N8D85VN5Y88UOCOONXEJM8","DP_3")</f>
        <v xml:space="preserve">  Total de Pasivos Circulantes</v>
      </c>
      <c r="B12" s="10" t="str">
        <f>[1]!BexGetCellData("003N8D85VN5Y88UOCOONXLKGG","003N8D85VN5Y88UOCOONXEJM8","DP_3")</f>
        <v>#NV</v>
      </c>
      <c r="C12" s="4" t="str">
        <f>[1]!BexGetCellData("003N8D85VN5Y88UOCOONXLQS0","003N8D85VN5Y88UOCOONXEJM8","DP_3")</f>
        <v>#NV</v>
      </c>
    </row>
    <row r="13" spans="1:3" x14ac:dyDescent="0.2">
      <c r="A13" s="8" t="str">
        <f>[1]!BexGetCellData("","003N8D85VN5Y88UOCOONXF2KW","DP_3")</f>
        <v xml:space="preserve">  Pasivo No Circulante</v>
      </c>
      <c r="B13" s="6" t="str">
        <f>[1]!BexGetCellData("003N8D85VN5Y88UOCOONXLKGG","003N8D85VN5Y88UOCOONXF2KW","DP_3")</f>
        <v>#NV</v>
      </c>
      <c r="C13" s="6" t="str">
        <f>[1]!BexGetCellData("003N8D85VN5Y88UOCOONXLQS0","003N8D85VN5Y88UOCOONXF2KW","DP_3")</f>
        <v>#NV</v>
      </c>
    </row>
    <row r="14" spans="1:3" x14ac:dyDescent="0.2">
      <c r="A14" s="8" t="str">
        <f>[1]!BexGetCellData("","003N8D85VN5Y88UOCOONXFLJK","DP_3")</f>
        <v xml:space="preserve">    Cuentas por Pagar a Largo Plazo</v>
      </c>
      <c r="B14" s="11" t="str">
        <f>[1]!BexGetCellData("003N8D85VN5Y88UOCOONXLKGG","003N8D85VN5Y88UOCOONXFLJK","DP_3")</f>
        <v>#NV</v>
      </c>
      <c r="C14" s="5" t="str">
        <f>[1]!BexGetCellData("003N8D85VN5Y88UOCOONXLQS0","003N8D85VN5Y88UOCOONXFLJK","DP_3")</f>
        <v>#NV</v>
      </c>
    </row>
    <row r="15" spans="1:3" x14ac:dyDescent="0.2">
      <c r="A15" s="8" t="str">
        <f>[1]!BexGetCellData("","003N8D85VN5Y88UOCOONXG4I8","DP_3")</f>
        <v xml:space="preserve">    Documentos por Pagar a Largo Plazo</v>
      </c>
      <c r="B15" s="11" t="str">
        <f>[1]!BexGetCellData("003N8D85VN5Y88UOCOONXLKGG","003N8D85VN5Y88UOCOONXG4I8","DP_3")</f>
        <v>#NV</v>
      </c>
      <c r="C15" s="6" t="str">
        <f>[1]!BexGetCellData("003N8D85VN5Y88UOCOONXLQS0","003N8D85VN5Y88UOCOONXG4I8","DP_3")</f>
        <v>#NV</v>
      </c>
    </row>
    <row r="16" spans="1:3" x14ac:dyDescent="0.2">
      <c r="A16" s="8" t="str">
        <f>[1]!BexGetCellData("","003N8D85VN5Y88UOCOONXGNGW","DP_3")</f>
        <v xml:space="preserve">    Deuda Pública a Largo Plazo</v>
      </c>
      <c r="B16" s="10" t="str">
        <f>[1]!BexGetCellData("003N8D85VN5Y88UOCOONXLKGG","003N8D85VN5Y88UOCOONXGNGW","DP_3")</f>
        <v>#NV</v>
      </c>
      <c r="C16" s="4" t="str">
        <f>[1]!BexGetCellData("003N8D85VN5Y88UOCOONXLQS0","003N8D85VN5Y88UOCOONXGNGW","DP_3")</f>
        <v>#NV</v>
      </c>
    </row>
    <row r="17" spans="1:3" x14ac:dyDescent="0.2">
      <c r="A17" s="8" t="str">
        <f>[1]!BexGetCellData("","003N8D85VN5Y88UOCOONXH6FK","DP_3")</f>
        <v xml:space="preserve">    Pasivos Diferidos a Largo Plazo</v>
      </c>
      <c r="B17" s="11" t="str">
        <f>[1]!BexGetCellData("003N8D85VN5Y88UOCOONXLKGG","003N8D85VN5Y88UOCOONXH6FK","DP_3")</f>
        <v>#NV</v>
      </c>
      <c r="C17" s="6" t="str">
        <f>[1]!BexGetCellData("003N8D85VN5Y88UOCOONXLQS0","003N8D85VN5Y88UOCOONXH6FK","DP_3")</f>
        <v>#NV</v>
      </c>
    </row>
    <row r="18" spans="1:3" x14ac:dyDescent="0.2">
      <c r="A18" s="8" t="str">
        <f>[1]!BexGetCellData("","003N8D85VN5Y88UOCOONXHPE8","DP_3")</f>
        <v xml:space="preserve">    Fondos y Bienes de Terceros en Garantía</v>
      </c>
      <c r="B18" s="11" t="str">
        <f>[1]!BexGetCellData("003N8D85VN5Y88UOCOONXLKGG","003N8D85VN5Y88UOCOONXHPE8","DP_3")</f>
        <v>#NV</v>
      </c>
      <c r="C18" s="6" t="str">
        <f>[1]!BexGetCellData("003N8D85VN5Y88UOCOONXLQS0","003N8D85VN5Y88UOCOONXHPE8","DP_3")</f>
        <v>#NV</v>
      </c>
    </row>
    <row r="19" spans="1:3" x14ac:dyDescent="0.2">
      <c r="A19" s="8" t="str">
        <f>[1]!BexGetCellData("","003N8D85VN5Y88UOCOONXJT8W","DP_3")</f>
        <v xml:space="preserve">    Provisiones a Largo Plazo</v>
      </c>
      <c r="B19" s="11" t="str">
        <f>[1]!BexGetCellData("003N8D85VN5Y88UOCOONXLKGG","003N8D85VN5Y88UOCOONXJT8W","DP_3")</f>
        <v>#NV</v>
      </c>
      <c r="C19" s="6" t="str">
        <f>[1]!BexGetCellData("003N8D85VN5Y88UOCOONXLQS0","003N8D85VN5Y88UOCOONXJT8W","DP_3")</f>
        <v>#NV</v>
      </c>
    </row>
    <row r="20" spans="1:3" x14ac:dyDescent="0.2">
      <c r="A20" s="8" t="str">
        <f>[1]!BexGetCellData("","003N8D85VN5Y88UOCOONXKC7K","DP_3")</f>
        <v xml:space="preserve">  Total de Pasivos No Circulantes</v>
      </c>
      <c r="B20" s="10" t="str">
        <f>[1]!BexGetCellData("003N8D85VN5Y88UOCOONXLKGG","003N8D85VN5Y88UOCOONXKC7K","DP_3")</f>
        <v>#NV</v>
      </c>
      <c r="C20" s="4" t="str">
        <f>[1]!BexGetCellData("003N8D85VN5Y88UOCOONXLQS0","003N8D85VN5Y88UOCOONXKC7K","DP_3")</f>
        <v>#NV</v>
      </c>
    </row>
    <row r="21" spans="1:3" x14ac:dyDescent="0.2">
      <c r="A21" s="8" t="str">
        <f>[1]!BexGetCellData("","003N8D85VN5Y88UOCOONXKV68","DP_3")</f>
        <v>Total de Pasivos</v>
      </c>
      <c r="B21" s="10" t="str">
        <f>[1]!BexGetCellData("003N8D85VN5Y88UOCOONXLKGG","003N8D85VN5Y88UOCOONXKV68","DP_3")</f>
        <v>#NV</v>
      </c>
      <c r="C21" s="4" t="str">
        <f>[1]!BexGetCellData("003N8D85VN5Y88UOCOONXLQS0","003N8D85VN5Y88UOCOONXKV68","DP_3")</f>
        <v>#NV</v>
      </c>
    </row>
    <row r="22" spans="1:3" x14ac:dyDescent="0.2">
      <c r="A22" s="8" t="str">
        <f>[1]!BexGetCellData("","003N8D85VN5Y8HKZ7PKW3YTFW","DP_3")</f>
        <v>Hacienda Pública/Patrimonio</v>
      </c>
      <c r="B22" s="6" t="str">
        <f>[1]!BexGetCellData("003N8D85VN5Y88UOCOONXLKGG","003N8D85VN5Y8HKZ7PKW3YTFW","DP_3")</f>
        <v>#NV</v>
      </c>
      <c r="C22" s="6" t="str">
        <f>[1]!BexGetCellData("003N8D85VN5Y88UOCOONXLQS0","003N8D85VN5Y8HKZ7PKW3YTFW","DP_3")</f>
        <v>#NV</v>
      </c>
    </row>
    <row r="23" spans="1:3" x14ac:dyDescent="0.2">
      <c r="A23" s="8" t="str">
        <f>[1]!BexGetCellData("","003N8D85VN5Y8HKZ876XSEN4C","DP_3")</f>
        <v xml:space="preserve">  Hacienda Pública/Patrimonio Contribuido</v>
      </c>
      <c r="B23" s="10" t="str">
        <f>[1]!BexGetCellData("003N8D85VN5Y88UOCOONXLKGG","003N8D85VN5Y8HKZ876XSEN4C","DP_3")</f>
        <v>#NV</v>
      </c>
      <c r="C23" s="4" t="str">
        <f>[1]!BexGetCellData("003N8D85VN5Y88UOCOONXLQS0","003N8D85VN5Y8HKZ876XSEN4C","DP_3")</f>
        <v>#NV</v>
      </c>
    </row>
    <row r="24" spans="1:3" x14ac:dyDescent="0.2">
      <c r="A24" s="8" t="str">
        <f>[1]!BexGetCellData("","003N8D85VN5Y8HKZ9377ZCGB0","DP_3")</f>
        <v xml:space="preserve">    Aportaciones</v>
      </c>
      <c r="B24" s="10" t="str">
        <f>[1]!BexGetCellData("003N8D85VN5Y88UOCOONXLKGG","003N8D85VN5Y8HKZ9377ZCGB0","DP_3")</f>
        <v>#NV</v>
      </c>
      <c r="C24" s="4" t="str">
        <f>[1]!BexGetCellData("003N8D85VN5Y88UOCOONXLQS0","003N8D85VN5Y8HKZ9377ZCGB0","DP_3")</f>
        <v>#NV</v>
      </c>
    </row>
    <row r="25" spans="1:3" x14ac:dyDescent="0.2">
      <c r="A25" s="8" t="str">
        <f>[1]!BexGetCellData("","003N8D85VN5Y8HKZ9O9BNKOLS","DP_3")</f>
        <v xml:space="preserve">    Donaciones de Capital</v>
      </c>
      <c r="B25" s="11" t="str">
        <f>[1]!BexGetCellData("003N8D85VN5Y88UOCOONXLKGG","003N8D85VN5Y8HKZ9O9BNKOLS","DP_3")</f>
        <v>#NV</v>
      </c>
      <c r="C25" s="6" t="str">
        <f>[1]!BexGetCellData("003N8D85VN5Y88UOCOONXLQS0","003N8D85VN5Y8HKZ9O9BNKOLS","DP_3")</f>
        <v>#NV</v>
      </c>
    </row>
    <row r="26" spans="1:3" x14ac:dyDescent="0.2">
      <c r="A26" s="8" t="str">
        <f>[1]!BexGetCellData("","003N8D85VN5Y8HKZACCYYI3KG","DP_3")</f>
        <v xml:space="preserve">    Actualización de la Hacienda Pública/Pa</v>
      </c>
      <c r="B26" s="10" t="str">
        <f>[1]!BexGetCellData("003N8D85VN5Y88UOCOONXLKGG","003N8D85VN5Y8HKZACCYYI3KG","DP_3")</f>
        <v>#NV</v>
      </c>
      <c r="C26" s="4" t="str">
        <f>[1]!BexGetCellData("003N8D85VN5Y88UOCOONXLQS0","003N8D85VN5Y8HKZACCYYI3KG","DP_3")</f>
        <v>#NV</v>
      </c>
    </row>
    <row r="27" spans="1:3" x14ac:dyDescent="0.2">
      <c r="A27" s="8" t="str">
        <f>[1]!BexGetCellData("","003N8D85VN5Y8HKZAZU4PQ6J5","DP_3")</f>
        <v xml:space="preserve">  Hacienda Pública/Patrimonio Generado</v>
      </c>
      <c r="B27" s="10" t="str">
        <f>[1]!BexGetCellData("003N8D85VN5Y88UOCOONXLKGG","003N8D85VN5Y8HKZAZU4PQ6J5","DP_3")</f>
        <v>#NV</v>
      </c>
      <c r="C27" s="4" t="str">
        <f>[1]!BexGetCellData("003N8D85VN5Y88UOCOONXLQS0","003N8D85VN5Y8HKZAZU4PQ6J5","DP_3")</f>
        <v>#NV</v>
      </c>
    </row>
    <row r="28" spans="1:3" x14ac:dyDescent="0.2">
      <c r="A28" s="8" t="str">
        <f>[1]!BexGetCellData("","003N8D85VN5Y8HKZBM0RZLRBU","DP_3")</f>
        <v xml:space="preserve">    Resultados del Ejercicio (Ahorro/ Desahorro)</v>
      </c>
      <c r="B28" s="10" t="str">
        <f>[1]!BexGetCellData("003N8D85VN5Y88UOCOONXLKGG","003N8D85VN5Y8HKZBM0RZLRBU","DP_3")</f>
        <v>#NV</v>
      </c>
      <c r="C28" s="4" t="str">
        <f>[1]!BexGetCellData("003N8D85VN5Y88UOCOONXLQS0","003N8D85VN5Y8HKZBM0RZLRBU","DP_3")</f>
        <v>#NV</v>
      </c>
    </row>
    <row r="29" spans="1:3" x14ac:dyDescent="0.2">
      <c r="A29" s="8" t="str">
        <f>[1]!BexGetCellData("","003N8D85VN5Y8HKZCA2TBAFMI","DP_3")</f>
        <v xml:space="preserve">    Resultados de Ejercicios Anteriores</v>
      </c>
      <c r="B29" s="10" t="str">
        <f>[1]!BexGetCellData("003N8D85VN5Y88UOCOONXLKGG","003N8D85VN5Y8HKZCA2TBAFMI","DP_3")</f>
        <v>#NV</v>
      </c>
      <c r="C29" s="4" t="str">
        <f>[1]!BexGetCellData("003N8D85VN5Y88UOCOONXLQS0","003N8D85VN5Y8HKZCA2TBAFMI","DP_3")</f>
        <v>#NV</v>
      </c>
    </row>
    <row r="30" spans="1:3" x14ac:dyDescent="0.2">
      <c r="A30" s="8" t="str">
        <f>[1]!BexGetCellData("","003N8D85VN5Y8HKZE3X0X81WE","DP_3")</f>
        <v xml:space="preserve">    Revalúos</v>
      </c>
      <c r="B30" s="11" t="str">
        <f>[1]!BexGetCellData("003N8D85VN5Y88UOCOONXLKGG","003N8D85VN5Y8HKZE3X0X81WE","DP_3")</f>
        <v>#NV</v>
      </c>
      <c r="C30" s="6" t="str">
        <f>[1]!BexGetCellData("003N8D85VN5Y88UOCOONXLQS0","003N8D85VN5Y8HKZE3X0X81WE","DP_3")</f>
        <v>#NV</v>
      </c>
    </row>
    <row r="31" spans="1:3" x14ac:dyDescent="0.2">
      <c r="A31" s="8" t="str">
        <f>[1]!BexGetCellData("","003N8D85VN5Y8HKZF2DGVBXCY","DP_3")</f>
        <v xml:space="preserve">    Reservas</v>
      </c>
      <c r="B31" s="11" t="str">
        <f>[1]!BexGetCellData("003N8D85VN5Y88UOCOONXLKGG","003N8D85VN5Y8HKZF2DGVBXCY","DP_3")</f>
        <v>#NV</v>
      </c>
      <c r="C31" s="6" t="str">
        <f>[1]!BexGetCellData("003N8D85VN5Y88UOCOONXLQS0","003N8D85VN5Y8HKZF2DGVBXCY","DP_3")</f>
        <v>#NV</v>
      </c>
    </row>
    <row r="32" spans="1:3" x14ac:dyDescent="0.2">
      <c r="A32" s="8" t="str">
        <f>[1]!BexGetCellData("","003N8D85VN5Y8HKZFM8BOXL0I","DP_3")</f>
        <v xml:space="preserve">    Rectificaciones de Resultados de Ejercicios Anteriores</v>
      </c>
      <c r="B32" s="10" t="str">
        <f>[1]!BexGetCellData("003N8D85VN5Y88UOCOONXLKGG","003N8D85VN5Y8HKZFM8BOXL0I","DP_3")</f>
        <v>#NV</v>
      </c>
      <c r="C32" s="4" t="str">
        <f>[1]!BexGetCellData("003N8D85VN5Y88UOCOONXLQS0","003N8D85VN5Y8HKZFM8BOXL0I","DP_3")</f>
        <v>#NV</v>
      </c>
    </row>
    <row r="33" spans="1:3" x14ac:dyDescent="0.2">
      <c r="A33" s="8" t="str">
        <f>[1]!BexGetCellData("","003N8D85VN5Y8HKZGAVOBDSIU","DP_3")</f>
        <v xml:space="preserve">  Exceso o Insuficiencia en la Actualización de la Hac</v>
      </c>
      <c r="B33" s="11" t="str">
        <f>[1]!BexGetCellData("003N8D85VN5Y88UOCOONXLKGG","003N8D85VN5Y8HKZGAVOBDSIU","DP_3")</f>
        <v>#NV</v>
      </c>
      <c r="C33" s="6" t="str">
        <f>[1]!BexGetCellData("003N8D85VN5Y88UOCOONXLQS0","003N8D85VN5Y8HKZGAVOBDSIU","DP_3")</f>
        <v>#NV</v>
      </c>
    </row>
    <row r="34" spans="1:3" x14ac:dyDescent="0.2">
      <c r="A34" s="8" t="str">
        <f>[1]!BexGetCellData("","003N8D85VN5Y8HKZH8BV9KUJQ","DP_3")</f>
        <v xml:space="preserve">    Resultado por Tenencia de Activos no Monetarios</v>
      </c>
      <c r="B34" s="11" t="str">
        <f>[1]!BexGetCellData("003N8D85VN5Y88UOCOONXLKGG","003N8D85VN5Y8HKZH8BV9KUJQ","DP_3")</f>
        <v>#NV</v>
      </c>
      <c r="C34" s="6" t="str">
        <f>[1]!BexGetCellData("003N8D85VN5Y88UOCOONXLQS0","003N8D85VN5Y8HKZH8BV9KUJQ","DP_3")</f>
        <v>#NV</v>
      </c>
    </row>
    <row r="35" spans="1:3" x14ac:dyDescent="0.2">
      <c r="A35" s="8" t="str">
        <f>[1]!BexGetCellData("","003N8D85VN5Y8HKZKMXA4Z7HY","DP_3")</f>
        <v xml:space="preserve">    Resultado por Tenencia de Activos no Mo</v>
      </c>
      <c r="B35" s="11" t="str">
        <f>[1]!BexGetCellData("003N8D85VN5Y88UOCOONXLKGG","003N8D85VN5Y8HKZKMXA4Z7HY","DP_3")</f>
        <v>#NV</v>
      </c>
      <c r="C35" s="6" t="str">
        <f>[1]!BexGetCellData("003N8D85VN5Y88UOCOONXLQS0","003N8D85VN5Y8HKZKMXA4Z7HY","DP_3")</f>
        <v>#NV</v>
      </c>
    </row>
    <row r="36" spans="1:3" x14ac:dyDescent="0.2">
      <c r="A36" s="8" t="str">
        <f>[1]!BexGetCellData("","003N8D85VN5Y8HKZLONALDCC9","DP_3")</f>
        <v>Total Hacienda Pública/Patrimonio</v>
      </c>
      <c r="B36" s="10" t="str">
        <f>[1]!BexGetCellData("003N8D85VN5Y88UOCOONXLKGG","003N8D85VN5Y8HKZLONALDCC9","DP_3")</f>
        <v>#NV</v>
      </c>
      <c r="C36" s="4" t="str">
        <f>[1]!BexGetCellData("003N8D85VN5Y88UOCOONXLQS0","003N8D85VN5Y8HKZLONALDCC9","DP_3")</f>
        <v>#NV</v>
      </c>
    </row>
    <row r="37" spans="1:3" x14ac:dyDescent="0.2">
      <c r="A37" s="8" t="str">
        <f>[1]!BexGetCellData("","003N8D85VN5Y8HKZMBIWNVJQX","DP_3")</f>
        <v>Total del Pasivo y Hacienda Pública/Patrimonio</v>
      </c>
      <c r="B37" s="10" t="str">
        <f>[1]!BexGetCellData("003N8D85VN5Y88UOCOONXLKGG","003N8D85VN5Y8HKZMBIWNVJQX","DP_3")</f>
        <v>#NV</v>
      </c>
      <c r="C37" s="4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9 W 3 P j O J L u + 4 k 4 / 0 F R s 7 F x T k R X i a T u X r U m K B K S Y P E m X n T x C 0 P l U n d r 1 y X V y n J 1 9 / y b e T w P 8 z A x b / t a f + w g w Y t I m p R F U n b Z J T i q J A B K J M E P i U Q m C C K 7 f / 3 j 8 1 3 l 6 2 p 3 v 9 5 u f n 7 H f + D e V V a b 2 + 2 n 9 e b X n 9 8 9 7 H 9 5 z z f f / b X X N c Q h q h D S z f 3 V H / f r n 9 / 9 t t 9 / u a p W f / / 9 9 w + / 1 z 5 s d 7 9 W B Y 7 j q 3 N V s W 5 / W 3 1 e v l 9 v 7 v f L z e 3 q X V j r 0 9 O 1 3 n k X 0 v Q e 1 6 3 6 q e 4 U m R b W t R 7 f r Q b J r o m m m K Y I X Z j u y s i S T G z Y l P p D B Z E W f N p W P q 0 q 1 n r / s L x d f / v X p j J Y b 0 i z 1 q v d s l u N 0 n c H p q 7 Z S J N d / y I u 1 g Z 6 r 9 X i u A 8 E l Q 8 C 3 2 p 1 q + l E X d u V R V s 0 T H 2 K Z W S S 5 l m m a 8 0 T h Z q o o p 5 s u O Q + a J L c x M R B l k 3 a j V W S M + f u X L F c m s F 6 / 1 p T e x x X 0 9 p y u z H V G o v 6 j d m Z a A 3 T l i Z 6 s 1 v 1 K S i l P b c r 1 V 7 X c l S x r y B I Y s u 1 b N O R b M d E v T m h j u a 7 4 h x b U E q / u 4 Z u Y Z t c i i M N 8 9 J d a S R O F R d 5 b L 2 M H c l A Q t N l 5 H q N o O W O 6 t B y Q 0 F T 5 F O Q B l k 9 h 9 y u l 6 J t N U x L 8 1 p r m 7 a r T B V y 5 W 4 1 z H R H 5 s I V J R t P 6 X 2 M M P L 4 + 3 h D k q C K b J 2 y c O 2 F 0 R u T 6 j R B 8 u Q C x 0 D z C L o A s t k T I Q 8 J k k e K 7 W C Z 9 5 h 6 G Y F e n 3 L 2 U 6 S u n y K 1 / F S k 4 i h e M w q E j L A M C N M / w I M W d C W d S J J m 9 r z S I A f F t o g 1 y x 0 v B t B N s X x 3 i C 3 b A L n 3 E p A X b d v E H k 4 e d K 6 F F C R R u Y Z u T p Y F V H B F b P u w A v C 0 U 6 k M h O A P F H E I V z t k g r 4 I f o l m / c 4 J f o r k u u T T d n 1 Z I w P p k P N + s R K / W Y l f / W 7 w c 3 4 H i A o S B 6 T R l h H N S S P a j 4 Y u w b f X J 8 e k w q c A 3 k O h V 4 E / j v w X K g J t C y n r 2 q N r 2 7 / 8 s A 4 J m / a u B U l V n H s 5 a P s h 0 1 W x F i k P M w C 0 F Q B O 7 g p Z P t Y W t J I C D a m u R X C l V 5 r b 1 m i g + E l V D p P K 0 E u a F h k w E r I s V y X d R 2 8 9 6 O m w R E V q H 5 l J O n I p k 0 B J G y A j I m O K S + q E t Q M S I i 2 e x B 0 y R O t G 1 V W q 7 p J 0 y 5 Y Q U Z f m M W 0 F A h o k Y 2 q L 9 u j c a 1 y o o o T n U F F U Y Q a q C e 7 z k C m r p S K D 3 i / I U l p R t A q q q d 6 I d J H P N a m u g I 2 f e g m 1 B f X z K a p I 2 c l q i c 9 U S 3 y 2 W u J f U i 3 1 / k L U 7 y G X o q K A M / 0 + q q i G A + R k K q r 6 K 1 J T M J y D Z K C v / D K a D B R X b 0 H L a P L V a r A B t i T j n O q r / v z q S / g + 6 i u E i u m u y 9 F d M f N K F + y J o D d u W o N r f C P V h V o H z x Y y n 6 m 1 m k x r P Z P W c j T J F U 0 k n k 9 v P Y t n + C r M r g h Y T H N d j u Y 6 0 e r q 1 M S k / u I C / V V 7 T f p r c a L + m m f q L 7 q S F i 9 5 J f p s q M D 1 d E e z S y k 0 w C j n g h f p 7 P 7 y D l Y x y Y A L C 8 t q u m G G p u u k a z q 4 s U j O G 4 i 9 I V K D c Z h H / 4 2 S + i 8 K 7 t k U Y J y t X / Z W V C K o q i I r Z m B 5 J 0 q e T 2 n y r 1 d p S m N J T S p N I V C a / A l r a q C Z C F b K 1 A O Q c M H T v m x f t x t 4 Y O n Y H p M k b n J t e 2 F R U O E y R M A A R B C u I N l V R G 3 o 9 A i N l / D Z Q z c F y p a q z J 6 2 / r q 6 q 8 D S k p c H P R h c / 1 l b U s t o S e 3 F W 1 L P a E n 9 x V v S y G h J 4 8 V b 0 s x o S f P F W 9 L K a E n r x V v S z m h J + 8 V b 0 s l o S e f F W 8 J z 6 U 2 h 5 Y + a U g 2 V 3 M E Y 5 L N M Q + G R a e g 9 W g Q T y X J J P t U a 8 G f 8 D v n j h R p / M A E i Z o J N T J 2 e 9 3 z 0 / v B I l K S H 2 4 8 k s Y G n p n c V 5 D 0 9 V d e 3 v 2 2 X t 8 s N a T 3 U g / u J N a L q N S 2 0 W T 1 D L p I 9 Z s o R a 0 p T C e b 1 G k e t L J o J D L y e 9 L D a 7 J f Q i s / L P 7 c 7 r x q 1 w v S + p S v I p v Y d 2 B 6 E J T V B D m Z 1 A J w G r Q i u E G S 6 G r 1 W v E 1 + G b Q p t N X C d F c f w F Q F 1 z P R A N h A s p q 4 1 b P d u b a F v i E 3 / p + r 3 X L 3 3 w / f / r E s d / c p 9 0 4 N d z B Y z n L r 1 U j a d 1 R q + Z Z c F v l c F u G 1 u i y G q Q + w 7 U r 2 G d e O a z / s G k w U L b Y I w x Z h E o s w y g R l L i I 3 X t M i z B t d R K 7 S T 3 K R q H F B s 6 f v Q q K K J 0 o 4 w y 1 1 y l n 1 J m 5 O M e 8 v n / h 0 M I F Z 2 C + j s 1 n K i s w I y z L S / N u n v d A b k E 4 K 0 l 1 D N J G 3 k U g 2 s a J Y N h H s n k J u 5 p D r j k R L R g P R U W x Z l x y 6 k B I v I Z J h w F 4 s Y N M X L S Q D h L a i D / V Y S a h H w x J J V w 0 s x 6 v 5 C r m a A P E 5 M G 3 x t v I Y U 8 l I x V R g m J 6 E a b v R e I y p m I 5 p j W F 6 E q Z o a K S M / U E q p n W G 6 U m Y j q 1 O C q b L O + K s i b f 7 h + V d K r o N h u 5 J 6 J o 1 O x P d z X 6 1 W 4 M T m o J v k + F 7 E r 7 z g Z y F r 7 y + T Y W 2 x a A 9 B d p 2 b T I / A i 2 I b y q 8 b Q b v S f C K w u g x v L o p p o L a Y a A + A W q d a x j N t j F V 0 4 y u V F B h n Z S B e g K o s 1 Y z T V J T T V m e u V w n g d o R 8 C R N U t N B Z T 7 X a T p 1 i F L W B o h O z Z q s e O Z 4 n S a t b U d M 1 a u Z w D L v 6 z R g B w 0 n V b d m A s s c r 9 O A V U Y o V b 9 m A s s 8 r s f A H j Z h D 7 n x u K F K H D a k d j 3 F L Y C 1 g s r 7 i p U J b 9 L r g m V r P 8 V g T o E Z X + u p M G 9 8 m G / T Y U 5 6 X w z m 4 z D r 0 / Z R m D f 7 9 3 w q 0 E m P j A F 9 H O h p 0 8 o A + j 1 / T H E I S S / t B w K 6 S j 8 l e g K B O X d p I v L s s o V m d Y k b N + Q O 4 t p t b T Z o 9 R f c 4 d l l 5 L g B Y H 7 Y 3 h t s 7 Y X H y A B I z X v n m 2 K D 5 p L Y t 0 z v G e U h c 3 R j C U C G J e 8 G g m Z W 6 e d A l L y m 0 8 T p T T 9 s J Y g 8 x 7 a R q f o P 7 W g S u N u 6 6 R f 5 G b + Q 3 g w X l H q 3 Z i F F N 2 w F a 8 h / n h 4 p 6 F p 4 q P U w K Y P v L i n u I e J / w X d X 0 W d 0 x 1 O 9 S d w s y B B B G 4 5 i u 1 l o A R D C f q U o L d 2 / B L / 6 P U y K g k f j Q b J r j f C A C M 4 M f g d S W l r 3 m E Y o I O u z o I 9 z o 7 v F w z L K g C a B d C Y i 0 3 s i j d D o 8 E Q / v n 8 r 6 y E / S Y a M I r s t n n 7 2 n 7 I T I 3 t T g J c + b C 4 J z 2 s Q F W Q G T 8 s 5 + m g / y H p S R i W q S j 9 F m z 4 X l + A 3 K o C Q 8 P d d H F u y C E h 8 W i F s + K O / g F b o d T V H d S 2 J N A f E 6 5 C h 5 Y a J J N g l F K a 7 S D W I 3 v C 3 1 o T 7 P c L 9 M Q S C o U n v z 0 t 1 N c v p 0 5 u J b r 4 W z r V b Y u x t K I A v f 6 i e B F n k S U U 5 y K A N A T a Q P g c 6 r d c A j r c W / v r A 6 b w G c L w n i K 8 P n O a L g 5 P p L r 0 V T d R + F Z B R 1 + e t Q P Y 6 h i B 9 D P r 6 h u D L y 1 P m U t B b k a f v P d 9 F n k 6 8 F c h q r w I y u p L 7 V i B 7 + b k x 8 3 H N W 4 G s / h q k z H v A / V Y g O 9 t r p a U G J n 1 2 9 V Y g a 7 w K C 4 w u 1 r 0 R y I T v L W W R L d S v z w L 7 3 n N j Z K / T G 5 E n / m w v r 5 S S J 7 p 9 / P X J 0 / e e B S P 7 w F 8 f O C + v v D N f k H l 9 4 L z 8 K m f m 8 7 4 3 o o m E Z 9 Z E V f p J n 4 r R Z p q G j Y N 3 j g 1 T N 5 D p 5 S O v L o J y B C Z T U X E O L + 1 G i Y 9 U h p m 6 e G W h T O V a i c q 1 M v d c L 1 W 5 D G D 1 K G B U 1 L x U P i a 1 8 k x 4 L o o B P K A s w q M E F D w X g 4 I v 1 o A S I s T D y 0 i l G 9 A o 0 4 B m m c q t u B C k 7 A P o 4 4 F Y 7 K 7 a Z R r W i T W s U A N 4 4 Q w 8 y s g G f w b Z E E p o G b 6 M W h b K j + 0 6 V 5 5 H 4 w w 8 O n E e + Y D o c D E F 1 X s U K 2 I b D x V R p H X C k 6 P Q 2 4 1 T g L d w B v R i Y l S E B 8 8 l Q E z e o 9 n R x P Z i V C u g a Y D 3 0 / g V 0 2 L A O z Z N 3 k x N x V U N u G A R X j F 9 c D P A b s D O n V C A i v C M z h 0 9 U Z 5 e L z R 9 4 m C 9 G L d m n J v a n z W K M Y p P L L U q 1 6 o K d A 9 j E W b t G L N G l a t T Z h W e v + L r V 7 V a M a 6 d 5 x z W f M K i j m B Q 4 Z t X t f Z V r V O M K 5 / o c D z F a G E W k + 7 E F B l B t n H V 4 K + E A j q H 9 9 6 9 O H D 9 S z a P a u i Y T E X T Y 0 k T U 0 1 U e x x 2 / b P C o X + h B K j g 4 B Y 6 U m i q O z V E 0 y K + D i Z F f j J l Q 1 j f j m w I o y O N b g Y j H 3 A 4 j r + l y w 1 3 f P U o L t 7 O M P j 0 i P w i j 8 z b t k X 9 P Z p y F U R D D E V y w Y Y u I P K T A V U 0 C 2 e H B F Q 0 F R I d c t 2 p T z E N S k C t T w 8 s k G K 4 4 l T E 1 N t T r a G r U e c w c T x 9 7 b D x D + 5 X U o 1 w K j y O P 5 C y P v g e f W D R T a f k Q 0 Y Q D u q p L r C O d k F y X 6 S U 6 I O w 6 N A N A X A u i i L d G 2 4 / p p z 7 9 u 3 v m w D 9 W J / U X 2 2 n h O D m 6 x X D H S y Q a D 7 d H 8 b p / S F Q M y v W H 2 H R k / 0 h f v v n t r J Z 7 h 9 2 y 7 u f K v X K l 9 X u w + r + y + p 2 v b x b 3 V d C R i / c M z 3 0 n 6 v d 7 Z p M p l 6 n l B o 8 H u J H u 6 l K P 0 e i J i t 0 p 3 A D 9 n 7 T T N f f H G 4 j 0 u E T B 5 k L e v L d I d f F m u H Y 9 G g 4 M F 3 C j L f c p m D L 2 + b q m O M b S F g m b H + F H h L e c / X 3 Y N j 4 R V 0 y y P G 0 N 4 b X 5 G i q a z m G Y d I D m c i H O E Q h N 8 t R 6 Q q f a + o z C 8 Q n X n D 4 X d I V R 9 X i J E F Z 1 z m c s 0 b r A e d o m U 9 I F 3 5 d a U S k E T a u B 5 d M F k V p S E 2 L L o k m i g g N P Y E u r E R p 4 k V R G l q J j 9 F 4 f K w R 6 U X Y k 6 8 i z Q Z 8 b J H i k i g W f b j i x R A z j x Y D T 9 5 9 + l 2 G O K F X T 4 i c f e f / b m H Z x Z q M 5 h T u Z F l A h R Q b C g d 4 T g 8 n e 1 Q Y s D / U D M i E R 9 y E N G 6 x Q t h s L U I v a E N v B R / N w r 7 G G j G v v N c S s K X p t o y J D q J j U y Q g L U h / m N h / C y L M w j W o s F b D 0 I J E Q h 3 F p k e g u X P / + D O S o P l F k F / Q G h 4 h H M Z H z 7 A z J 1 P 4 8 s Z R i l f j D z D 6 5 R J j d R Z S 0 1 z 4 D g V E S J S c f s z L C s u 6 Q 6 Q 5 G s a P z 3 6 L + I 4 h D e w o V 8 g 4 U 7 F d + e N + f b V Z 3 / 3 8 b r 9 7 W L 2 j y + E w g P y Y k G G 6 a 4 E O w X D G o n 9 I H z q c 1 4 d M 1 1 M k K d z s O b w q g i Q b 6 r v U 1 L V S y K q p / K u p A S C P R o W E h x H 5 o 0 L O R v P F Y q j 2 r 6 e c W r f O E B U y / y H 5 Y Y Z K 8 F u I C p k E z X p z U S G h / v O f M c n 9 U F E f k 7 2 e F U y N R X 0 s d f R t F P B F p 4 6 d k d r h e W y w i L U n 6 q Y 4 a E w 3 X Y Z u i v d 6 1 m m 3 T D e V 0 k 0 s I i 2 L S M u O 5 S 5 z L D c Y U f M 2 3 5 c t X U S d T E X 1 m t T U W z 2 W O 1 W D s Y i 0 J 6 s v F p H 2 A n V X z L w K t 5 P K N r p 2 n B F W x Y U o m y w i L Y t I + 4 r N L h a R 9 i I 1 1 4 l W V 1 1 4 5 B 6 G E W n 5 1 6 S / W E T a f A q t 8 f w K j Q W e / Q E 0 3 4 u G m X 3 F m v B 6 w t t J T R i G m W 1 9 / z C z f E a A S v 7 F A 1 S y g L c s 4 C 0 L e M s C 3 r 6 B g L e P L c + 3 E f A 2 Y h K z i K c s 4 i m L e M q c / D J O / t B 4 Z N q G i 5 S 1 1 + T k v 9 F F y j w R T 7 N 2 2 D 0 O Z X A g t I Z S S i i D 2 / 3 6 6 z Z / 1 F O r 3 E n Z n j R 8 / y P I 8 + E 4 m t h z b n g j p 0 T c q l Q 8 J C v S e n f 7 c L f c 7 F f 5 w 5 5 e J K h 4 J N Z 4 4 U Z I C X A I 2 g X 9 s v K A / b O C / v t h / X V 5 t y L Y 3 u e P f 3 q R 4 F 4 P R k 2 x z z k Z 4 M q r 3 Y o Y l f e V Z c V c 3 a 4 / r n c H v L d P 4 3 0 0 O s 9 F 4 j 3 u O E Z z q B v j k / H u r 1 e b 1 T 1 B 2 1 r t v s L b K + l Q H 4 3 X c 5 l Q O x O 5 O e O t l P g m A D X e f C W C u 9 x l A X o 0 T s 9 F A q o M x z W h M Z B T Q h 8 C o O L d 5 + U t y G r + a K g X C a f K c e q i a Y 5 T 4 v P R e e 1 + v y a A r r / 9 a 1 P 5 s t 1 V j G / / b / d p / W l J N I G 8 8 i L 6 U q / f M y v u n 7 I r j o Z L v U z 8 t S H f V m + m K f G 7 A H 9 9 D + s s j 9 F N F + + j g V M v D 9 5 F p y 3 c 9 E 1 J 0 g 0 l D V 5 7 u 1 / e p U t v K r 7 H Y 6 h e I L 7 t u S n V 0 b U u i C k x U 0 N f Q 3 v K 3 T g e R v U i c b X U 6 2 G 7 r q M j Z s P u f r 0 F m + x w J A c Y b M p y 9 + u 2 Y t w t / 5 b q L h 8 P r n q R U N v G o q P X F h J X 1 v k 4 A X 3 m + i X R d 1 R R 5 d p N p 5 a O v u 9 3 4 M 3 n h 9 X H u 9 X 9 T y T 5 y 2 6 5 u t / v H m 7 h 3 X 7 i c E v b D c 3 e e u N h t a k Y u / x h W i 8 S / b l l z u s L j k u J V h d B X / W w z x + h 9 S I x X S i 1 u s b V O 2 a G g + L b G p i 4 f Z t f 1 5 n A M s 8 v A e x C r s u T 9 s T s p w R n 9 h T 1 l x 2 c 7 k G d l Z 8 i 7 s m f F f H z d r d f / 8 3 3 Y 8 T b h 8 / E G C F O D D H 9 Q M R P C u H K 8 P f w n 6 s p M Z y j g i 2 v f y H A f 0 p f 0 H g U s p X B K s 8 c 0 b z B Z o a + y O u B b 0 J r + 6 R I r g x / p H O 8 q o 4 t 7 R Q P f L N 9 y k l 8 F M L 1 0 h H u t O u G 2 O D r h p E S f D j F C d e e h p j 5 i 0 m I G 4 q B k S A 1 G 4 8 h T g K c i u h l u I X p Z y q k I t r Q b z o W 1 5 C 0 N L X g H R 6 W 9 2 F 0 y b D N b w 7 G R b u t L 5 z x V B o 3 z X 7 K + q Z A d W X e p 8 9 v A 8 U w 2 D X 8 O B D p u 3 U n R / Z N r A u n B H D I F N X v G M D h b J u C C s Q D S a w k M M R O k r H I s 0 m G 2 D l l L K n 5 L h i x y A M C J m P n R I z J W N q K G 5 O x U x C L + r w M s Z P m y s j m V I b Y S a M y 8 g i T I X b S q I w s s D L E T h q V k c 1 g b K 4 8 5 1 z J E E t b W m O I n b Z 2 c d h T y P T Y a Z 7 4 Y U M 2 Q + y 0 u f L w 1 I y N y p P 0 W G Q r J E P s n N Y F G 5 V p W z Q Y Y u f 0 x N m o z K v H m I y l 7 X B l M n a S j E V 2 L D A Z O y d i T M b y 2 v w M s b R 3 s N m o P K c n z m Q s 7 x o s Q y z t H Q K G 2 D k R Y 3 o s 7 U g T J m P n t P m Z j O V d U W S I p R 3 b w h A 7 J 2 J M j + X d o 8 g Q y 7 t T h S G W d 6 8 1 Q y z v 3 h 6 G W N 4 n I w y x v K s 9 D L G 8 O 1 W Y P Z b X r 7 w c x K r 0 k 7 4 + R V t p G j Z G l o e k Y e o G M r 1 8 5 L h j O B U J m N A w 7 1 C p m i Q + U h n e o y t e W S h T u V a i c q 3 M P d d L V S 4 D W D 0 K G J U 0 L 5 W P S a 0 8 E 5 6 L Y g D H H h f h U Q I K n o t B w R d r Q A k R 4 u F Y 0 t I N a J R p Q L N M 5 V Z c C G J q 1 Q 8 y 0 6 o 1 i t 1 V u 0 z D O r G G F W o A L 5 y B R x n Z 4 M 8 g G 0 I J L c O X U c t C + b F d 5 8 r z a J y B R y f O I x 8 Q H S 6 m o P w A G v A i v r X e P y z h t K r I 2 W 0 V s V j 7 h C P j M H p 8 Q A H e w h n w i w l S E R 4 8 l 4 D x k a 6 p 2 c h Y i C O 7 G O 9 j + J X R Y 8 A 7 N l H e T E 3 F V Q 2 4 Y B F e M Y 1 w M 8 B u w M 6 d E I I C w g N M o 9 N H T 5 S n 1 w t N n z h Y L 8 a t G e e m 9 m c F c Y v P L b U q 1 6 o K 9 O S g I s z a M W Z C w K z C 1 6 6 4 + p V Q s I m d 5 x 3 Z f M K s j q B Q 4 Z t X t f Z V r V O M K 5 / o c j z F a G E W b G J 8 8 D S q X N 1 v Y u O q w V 8 J z W J c Y 8 P m L 9 k 8 q q F 3 M h V N j y V N T D V R 7 X H Y 9 Y N Y E 3 a 0 B K g g 4 g u d T m m q O z V E 0 y I O D y Z F f r J r 4 a E G B f S 7 q x t 2 r 0 9 U C 3 x 3 F X 3 W o 9 o I E p C D q D o 9 L 0 + T 3 R E e j n o U F 5 q i e Y / I L / L I C L 0 f g s d L u Q r S w M 6 I 5 G h V n 8 h P B l T R L A Q d C a h o K i Q 6 5 L p T n 2 I a l I B m n x 5 Y I M V w x a m I q c u n W k N X o x 5 i I m 5 6 7 X D U B 9 y v p B r h f H g c f y B l f f A 9 + s C i R 5 a Q D x m 5 / N N d Y B 3 t A j S J d M E Q q V K i D 8 K i Q z c E w A X R p z x s e 8 P t x 5 S I Y d / + v g n Q j / V J / d V 2 S g h u v l 4 x 3 M E C i e b T / W G c 3 h / e i U S x / g i L n u w P 8 d s / t 5 X N E o 5 T v f u p U q 9 8 W e 0 + r O 6 / w G G K d 6 v 7 S s j o h X u m h / 5 z t b u F Y B N e p 5 Q a P B 7 i R 7 u p S j 9 H o i b D e h 6 1 Z / x M 1 z 9 K y E a k w y c O M h f Q 3 k i u i z X D s W l M O T B e w o y 3 5 q Z g y 4 u 3 5 p j j G 0 h Y J g T W g h 4 S 3 n P 1 9 2 D a + E V d M s j x t D e G o 2 p p q m s 5 h m H S S E 7 k Q x y i k J v l q H S Z z z X 1 m Q X i E y 8 4 / C 7 p i q N q c Z K g r O s c A r T R e s A 5 W u Y T Q r H m S i M i j X D s E b 0 C L H k m i q I 0 p G a S h h Y R G h q 6 L q z E A 0 2 8 K E p D K 8 V p P D 7 W i P Q i n O m k I s 0 G f G y R 4 p I o F n 2 4 4 s U E b Y 8 a e P L u 0 + e v x Q m 9 e k J q v f j x W H H C 4 H o W l l 2 s y W g O K 8 S P y g I q p N h Q O M B z A P J x Y d C K Q 0 0 + v G C S m 5 D G L V Y I s d 9 E 6 C x t S F 1 d D c 1 C k c A a s c K 8 s 6 + w p e m 2 j I m q o k N Y J F g u S L e Z m M a 8 j m T h G l S m q y Y i w 8 Q i A 5 g I s q P Y N M S a S 1 v h J W h + E e Q X t I Z H C M H + a I w 8 c z K F L 2 + 4 p f k / / k C k X y 4 x a m c h O c 2 F J 3 V h b U C E o B 9 z y M K y 7 h B p j o Z x S n C 5 g 5 s Z 0 s B R X g o Z j y q 2 K 3 / c r 6 8 2 6 7 u f 3 + 1 3 D 6 t 3 d O 0 c B h r W t V 5 w K B y k u x b o G g x B H P 0 o g O g Q E B C Z r q d w U r j Z c z i Q D E k 2 1 H e p S W y l k F V T + d P T y a w 5 F X q C 6 B T L U J p a C A e j 9 W T D J Z Y G T X b D v s u O X x l 7 G O f o k q 5 r 8 4 6 q 6 s e i W X q S d A h i C c I T y 9 O Q l h D 8 j n 6 n H b F 3 x s C W P Y f c r p c 6 B L j 0 1 U O Z q J a U R X o Y y 2 z Q r G J B L f 1 U L J i l n 4 p U f M N B L L n M I J Z c d h B L 7 i W D W E Z z h 8 C V 8 O 1 h f q z X f Q r g H Q 1 Z W T 8 h G j u 1 e l 4 k a K W f h A C V f h L i U l L 9 / P 0 j U 5 6 s m x R U n 5 1 B N 8 0 v S j d 5 o D H d d F m 6 y e v 1 D N 3 U Y L q p l G 6 S d M u W i D e C z h j 3 W / h h 4 3 5 H 0 S q o h l j c 7 x 8 s 7 n f E i O r c j D M V 1 W t S U 2 8 1 7 n e q B v O X p c + n v h r P r 7 6 E 7 6 O + Q q i Y 7 r o c 3 R U z r 3 T B n g h 6 4 6 Y l 2 + j a m a K 6 J l j T 1 k 2 m 1 m o x r f V M W s v R J F c 0 k X g + v f U s n t + r M L s i Y D H N d T m a 6 0 S r q 6 Z z S f 3 F B f q L f 0 3 6 a 3 G i / p p n 6 i / g n i h 5 J f p s q M D 1 d E e z z 6 f Q 6 s + v 0 I Y Z C q 2 T r t D o 4 6 V D z h t v s O s g G G 5 5 1 N w o q e a i G J 5 N z 8 X Z + m U / l u Y D c z p R c p G a s N 0 W 2 k l N K A S a s H m C B w r q h m C l T D 0 A C R c 8 7 c v 2 d b u B B 5 a O 7 T F J 4 i b X t h c W B R U u Q 8 Q J Q A R R C p J d R d S G D m z l 8 R I + e w A 1 0 K B U D / a 0 9 d f V X Q U M F y 8 P y i 2 4 / r O 2 R M h o i f D i L a l l t K T 2 4 i 2 p Z 7 S k / u I t a W S 0 p P H i L W l m t K T 5 4 i 1 p Z b S k 9 e I t a W e 0 p P 3 i L e l k t K T z 4 i 2 B j d J p T a H l j 5 p S D d X t w d b k T 7 c 8 o / H x R r D f J M U K 8 S 2 N D v n j h R p / M D 0 i 5 g n s R v H 3 j d 8 f 9 o q T 9 H D 7 k S Q 2 2 5 Q N k s s N 7 D m D f X D V R C O q X t P S T O J a P p d + k c 8 k F l 6 r S Q z 7 h m C b m 3 3 G t c n a D + v j R 9 F i T j 5 z 8 h N O / r B f z 1 y k r L 0 m J / + N L l J W 6 e d p 0 V e z d t i l R V 8 N C K 1 F S u R l Y 3 m / / r r N H 8 X 2 B w k G X A B H s T + b p U W w 9 p C M B K 3 O H 9 T 2 g k F 1 p u P 0 w O v S w 2 q z X 9 5 7 Q e + X v y 5 3 l W V F 2 u 7 2 2 4 p x t / x b u u T W G M h p h H 3 Z S Y 2 9 X q n I 2 9 u H z w T n b T 6 c 6 w z n V J x n V q q G I D p i u 7 t d f / v X J o 4 t G P d 3 y 4 q 8 e v i 0 r B j f / u f j 3 f p 2 m Q p 4 g w G e R i g N z A z t Y X / 7 x / 7 h j o j 1 n 5 X p 8 m 6 7 W 9 2 f I N Z N h n I q y o t J h v r w p r 7 7 i r z + Z b V b g y / 7 N M g t B n I a o T z S M 3 T H Y L v 5 R A W 5 v 1 5 t i B w T p W G v d r d 0 u W C 1 q Q y X O 2 J 0 f P t H u u J o M 7 T T C B G n Z S g O Y 7 f 9 u r 5 f b z c n a Y w O g z d O a H T m v M k Z a r 2 R D q + + B 7 E N 9 M a T A M P S H A M 4 R X 6 v 1 V S V b G / 3 y z v Q E A H C B 6 / k P h V f 5 u u l E g 6 E 8 T F f T 3 v K 3 e O Z u 5 e O q 3 K d w 9 1 T l r t f j y k H 5 u 6 l E g 7 r O J + 7 9 x T O z N 1 L x 1 k b Z p h s c Y / u B I S Z f 5 d K O G o O s s y 0 F M / j K Z C Z e 5 c O s o E y 1 E U Z z 4 N n f l 4 q 4 b X d z l o j i n k e T w k z c + x S C c d S K 1 V j P D K M Y y Z c u m 3 M n L t 0 i K f N F H 2 R B D g N U Y F 5 c z H C 0 f i m Z Y x n t Y U 9 S N E J o + U t U b s R O 6 J q L P e 7 9 e f t Z p 2 q E g T m y y X R b b e a c w t p d S l N J R z D t y J t N y T 9 8 Y G Y F q l Y M / 8 u i X W n 1 m r d S M M + l z 6 7 i c T h 2 N O z M d O 1 r c C c u U e I 6 p 2 + N t Y V K 8 u Z 2 / h 4 g t q V l l / W R A O n Q s v 8 t y S 0 o i Q t F r g 2 H m Y I 6 + 3 + Y X m 3 / t v S e 2 j n P a Z L 0 x e p c D N n 7 h H c N 0 7 d m D S v U x e F j + r h I X E 8 d s s M J c w c u i T Q f Z U z b x S z 7 6 T L t b m 6 f 7 j z N p 3 S / a X B A Y u V / y P + t t 3 t t t W K v L p f 0 u T / T U W c O X V J x C V R s P v i Q M U n I H 4 A / L 4 i E r d j t 4 Y H 0 6 l A M / c u C T S q z b l 5 m 5 + h L K C / L u + + / U + G 4 8 F c u S S c A 0 E e T v t z a Z E p t 6 v d 1 2 U q m j X m x j 1 C U 2 3 3 9 b n C Z W q B 2 / 3 6 F z K 1 H e y 1 g o q h x p y 8 J P Z D c a r 3 Z Q u n z n n o j 9 v V / b a y r e D N / Q P p A W J p 3 K 6 X s H p J L L o s M y 8 V e O b x J Y E f t f v T z t i 5 n j w x 9 d F n T T Y x 5 C j 0 B G W C O 1 2 D 2 2 w r K h k P + y W R 9 3 R p Z 0 5 h E v S x O h f r N 6 1 R t t 4 + B f R U s J m b m A R b 0 T V R k S W p k 7 X e m X e N r s Z 8 w y T G a h / P t O n 1 Z J 6 9 p n w X 7 L v 4 M z / g l + U j x o 8 2 P b K I r 4 y H K W s f 3 l H / K f v c j l o d g 8 t F c W K l L H c K 9 E F H C o p H T Y i 3 g W K V f k r e 6 0 0 D k Z 5 w J d r 0 L a w n Q 6 4 m H 4 I + E d Y 3 J q m P Q 6 7 C J Y P Y q p B + A 9 F V T w P H 2 9 R + I j h U A C 8 I H G 8 D G Q P n y P s n D J w j r + 8 x c I 7 s J 2 Y K + c i i I 5 O c I 8 8 n m e Q c 2 X r A J O f I Q x M m O U c 2 Z T J w j m y 8 Z s P q y N u a D J w j D 7 z Y s D q y H 4 Z J z p E V S i Y 5 5 W e r C 5 K c y O 5 e J j l H 9 i o x y S m / T H p p 4 O Q y A t m w Y u A k j k N i w + r I m + 8 M n C O v N 7 B h d W R / N 5 O c 8 o 9 m L k V y 4 g c W M H D S 9 9 D Q 4 z v Z s D p y Q A C T n P K O 5 6 V I T q G p / F L A i Z / K y s A 5 s u O Z 6 Z z y T z w v B Z x C u y w u Z V g V M g I v D R z v W B M G T v m H e h c E T v 7 N S 5 e i k O P v 0 T B w j p z z w 8 A p D 8 6 l 6 J x C W 1 A u T X J y L V l c m u T k W u y 6 H M m J n q r N J K f 8 9 v 7 L k R w 9 E l y A g X P k 2 A Y 2 r M p L z q W B 4 0 W R Y O C U X 0 O + F J 1 T a A v K p Y B T y C u / l G F V a L a 6 I M n J v w X l g s D J v 4 P 9 U o Z V o Z f u L 0 h y I i f g M H D K e + W X A k 6 h V 4 o u C J z 8 r 0 5 f m k L O 5 V t d k O R E T j t k k l N + f 8 4 F g Z N / K r 8 U c A q 9 + 3 A p O q f Q F p R L A a e Q Q r 4 g c P I f 9 H F x O i f P g W Y / j u R U 6 S c 9 z p C 2 0 j R s j C w P N M P U D W R 6 e a j s / 0 E s Y G A y F R W H 3 n I 1 S X y k M p x r W b y y U K Z y r U T l W p l 7 r p e q X A a w e h Q w K m l e K h + T W n k m P B f F o D c v x q M E F D w X g 4 I v 1 o A S I s R z 9 T M 0 o F G m A c 0 y l V t x I U j R i i 1 s F Z S N d p m G d W I N K 9 Q A X j g D j z K y w Z 9 B N o Q S W o Y v o 5 a F 8 m O 7 z p X n 0 T g D j 0 6 c R z 4 g O l x M Q f X Q P T 3 / / d O q Y q 3 3 D z T k R G W w 3 i w 3 t + v V b l n p F 2 u f 8 O Q 4 9 A 7 7 L s B b O A N + M U E q w o P n E j A + u s e J I Q z G K j z U L s L 7 a f y K 6 T H g H Z s o b 6 a m 4 q o G X L A I r 5 h G u B l g N 2 D n T g h B A e E B p t H p o y f K 0 + u F p k 8 c X E B c g F s z w Q 1 P M V q Y Y j F m 8 f m l V u V a V Y F G 1 y 3 C r B 1 j 1 q z y P D D r V H j u i v x r 1 I t x 7 T z v 6 O Y T p n U E h Q r f v K q 1 r 2 q d Y l z 5 M 3 Z U Y q 5 s V L m 6 3 8 T G V Y O / g l h w R b j G h s 5 f s n l U Q w 9 l K p o e S 5 q Y a q L a u z H c w Q K J J q k O W S A h r p A 3 n 9 J U d 2 q I p k U 8 H o M U + c m u h Y d a j z j G 9 L u r G 3 Y P T b p V + O 4 q + s w / R R 5 S k H V R e L B 8 k O u O 8 H A E U w V 8 u / 5 5 7 e R H O H N e / P b P b W W z 3 D / s l n c / V e q V L 6 v d h 9 X 9 l 9 X t e n m 3 u q + E j O j 5 9 N 6 3 q y C t V w + L a Z a y t j 3 O f p K W E 6 p o t j s y F w E V T Y V E h 1 x 3 6 l N M g x J o w v T A A i m G K 0 5 F T P 1 B 1 R q 6 G n U f g 3 P 6 B 9 i S P I y D c / k B B 0 k 1 w s k y p W M 4 7 E I 9 0 o u 1 p / s G H + 2 b v h 3 p G z p V x L q G T / R L j w o s T Y X 9 0 w u K P D I P 5 0 O n B a C 9 X v w 9 H I v h D 6 S s D 7 5 H H 1 g 0 v g P 5 k J H L P 9 0 F 1 u k q a o h U K d E H Y d G T K m q 4 / e g F o f R m M 3 V 9 + 9 t 2 e f v t 7 5 s 3 p p h C c P P 1 y j N N G c k x E R a d Y c r g v 0 f P 9 M L Q e F 6 n P P c E U q W f I 1 G T F b D T w T 7 0 M 1 0 / 7 o q N S I d P H G Q u o L 2 R X B d r h m O r R B R 6 Y F W G G W 9 B V M G W 7 S 3 D m u M b S F i m D P w I s M J 7 r v 4 e b E 6 / q E s G O Z 7 2 x h C Q i 6 a 6 l m M Y J r I g C I t l i U M U c r M c l a 7 B u q Y + s 0 B 8 4 g W H 3 y V d c V Q t T h K U d R 2 C u i t K N p 4 i W g 8 4 R 8 t 8 Q r r O 7 E o j I o 0 Q I 4 Z e g U C Q L I r S k J p J G l p E a C z b d K S w E g 8 0 8 a I o D a 0 U p / H 4 W C P S i x A A R 0 W a D f j Y I s U l U S z 6 c M W L C d o e N f D k 3 a d D W c U J v X r C 0 X p e L K E 4 Y X A 9 C 8 s u 1 m Q 0 7 w k h 6 0 N Z Q I U U G w o H e A 5 A P i 4 M W n G o y Y c X T H I T 0 r j F C r u A C X S W N v S e K 6 B Z K B J Y I + a x F y g I W 5 p u y 5 i o K j q E R Y L l g n S b i c H 3 j m b h G l S m q y Y i w 8 Q i A 5 g I s q P Y E K 5 o 7 t J W e A m a X w T 5 B a 3 h E R J D f D C A 6 5 i T K X x 5 w y 3 N O f U H I v 1 y i b c x C 8 l p L g x r h L U B E Y J + z F s O y 7 p D p D k a p m 5 C 5 h p A S A N x j x Q y H l V s V / 6 4 X 1 9 t 1 n c / v 9 v v H l b v 6 I M N G G h Y 1 3 p B 7 C d I d y 3 Q N V j s K 0 j S N V v E G j J p U C U v 6 X o K J 4 W b P Y f o T U i y o b 5 L f R U r h a y a y p + G c r L m V O g J o l M s 0 1 I 7 U W C 7 m O g 0 y w u Y R c g h R 8 R g + X n V A / S Q g m D s u E Q 3 0 b J u z L M i t I H b t P A r 0 T I I S x V U w J t P q z + g m 7 1 E d 7 q 8 e 3 j E 2 y s k N H G O a R c w E R F w 0 x U t C 6 l 9 Z X H 8 M n 3 0 h / j p 0 3 r z U 2 W 6 2 t 0 T 5 / n n V o v j P v A f u A / c T x X p 4 Y 7 M f 6 u f N 6 u H P Z 0 G j Q c I M j d e / W l v / 2 u 1 + b k j N J d N g W v f f v y l 0 f 6 4 / F i k n Z J C W n q 8 k b f b z x / u l 1 8 + f F x / W O 0 / L D f L u z / / R m b j J T T 8 A 7 k D v F 9 9 t l d / 7 N H d 6 v N q s 8 / V C j q 8 g 9 4 + 3 g z Z o P b i 6 b z R n I y F E / q a 3 I L V n L d G r X F H N n V N 5 F V 7 2 n I W t U Z r r O e 6 o D V C y D 5 + L X + 9 J G 2 x J B 9 u C I w u 1 x q J x t N 3 p 2 r j k U M G 0 b R 5 L a L B f D 6 z x 4 p j m w 2 U T 2 B A B x + / 1 r / 1 / 4 2 / g o 9 8 9 4 I t Q x E X L m h m L B G 1 r 9 j I P C 6 T V K 3 k Y D 3 Q T V W 0 z 8 s T V I T r 6 4 g n R t C / 3 + 3 / 4 6 9 / f L 6 r f P V H + T s y w t 9 V V p v b L R l D v / 7 8 7 m H / y 3 u + + e 6 v / / 7 r / j / + 9 / 8 C c m u 1 W 0 M w 4 F V k Z F U I i 8 3 9 F d G w P 7 / 7 b b / / c l W t / v 7 7 7 x 9 + r 3 3 Y 7 n 6 t C m T O q c 5 V x b r 9 b f V 5 + X 6 9 I a K 2 u S U q O K j 1 6 e l a 7 7 w G V C r Q B P v P L y v I T 5 e k K R / v V l B W D Q o D I i x T E t G k 6 t 8 N H A l K 6 / 0 W U F I o g u p E h 1 G S W K F 3 5 9 W 0 W 4 e f c w m V 6 N j 6 A B 8 f j X l 7 X B I N m D B z 8 6 z G l u 5 i E 9 n x W a 3 x j L N a g 8 1 q r 2 R W E 5 5 r V p s 6 A 4 U X 1 R u 9 Z Z u 1 h l K b 6 X y z 0 b i 2 p z / E r I a 1 x n Q u 1 G X b a q i 2 b l o i M V L r / W b / + u y z m g S z m s R m t Q u c 1 a j X 4 k Y W j t n E d o 6 J r f m M E 1 u T T W w / + s T W G t k c q n V u B E E e 1 X F D 0 y Z 6 B 9 1 M u M G P M b F N F D z g k X V T b 9 T 6 Y + u 6 N W n Z c 3 1 m m m e f 2 G S Y 2 G Q 2 s V 3 u x B Z 7 G v f U 3 A b 3 x i a 3 J y e 3 1 j N O b i 0 2 u f 3 o k 1 u j Y y x 0 X W r q s 9 Z A k b V p z R G H H B F m / E N M b p 3 2 W F Y l W 3 W w 0 u n f 3 H D y o j k W G g Y / O / v k N o D J b c A m t x 9 q c p O 2 l N X + y O T m P b V m c 1 n h u W x o Y t m t n X k S C 5 i y 2 e u J 2 W u 4 W 3 9 6 x m k r X x f k m L Y 6 w 3 F 7 U m v N T G G h o 9 n 1 p N 6 p 1 R W + L p 5 9 2 v r l g Y z G V b 7 7 y D V F T d o 6 0 q z p y O I F T u f x 9 W Q y u l n U j J Z 0 9 i l K 9 B Y W a / m s O m 8 C O c 5 6 n g 9 1 3 b R d L O n a E / K b j + s I I 1 M 0 p d H i O V n T m c 8 w 0 Q D P 0 X n m V E 2 c 4 q H 4 p J r N 2 e J z z g Y g A I 4 i n r N 5 9 N V X V 9 Z n m r e X S Z u e p a W w x 0 6 B f X b e P i n b M Z G r E m 1 + L p u K 9 D s i 6 l d C 7 h g t z i p h k o I N 2 C 4 3 P 8 5 0 4 C i K h W / y P U k P e D 8 x p R X i L c r X j g U j A h N v U T T R c S k 5 F W e S t Z F U y P R I l T b d 1 X T b l Y n F a i N X c 0 A g T r K L 8 + o 1 2 F 8 n 6 a q 3 v U 6 0 X G 8 + C 0 r O c i / h X k j Y m q Z g r Y A W y m + d C c 9 h n e X z a J l 1 9 p Y W F f B 8 3 F L q F k J N y T L G v L 1 Q N K u z M O x 8 N s 3 J 1 l m + + 8 h l n S 0 a c n 3 Y V 4 X R Z D J f 3 J g L x 5 Q I O 6 W T c 5 f e 6 d a Z k M / U Z N Y Z s 8 6 Y d c a s M 2 a d / f j W W T X c n f 5 d t t D b b r R p K e 8 V i w q 8 V C S b 4 t A l D S A J 3 e g W P p e A j G a C J L y n h W 1 X F S V T 7 + Y / I 4 J k J e i O 4 G 6 K N 0 d F i h 2 y s Y r z 8 Q e P O 9 P N c V / X x w V u K k B m 1 g f 1 T H 7 S i j c n a I Z r E H u V Z O Q C 7 b F H S E U F 6 l n E L E S u Y 8 D 6 u a t 6 7 x A W P A / G J g a W R b R / S T Z / g Z k u 8 k Y 8 Z H N V d + L V n V z V N d 2 d m a J R A M m w F x O 3 f 3 J P g G o k B d Y 5 J D x s D I 4 K U 0 8 X r f m c 0 4 d t 1 G 5 0 O M M m C p 5 3 Z r Y 2 y z d 8 y C x G 5 r J y 3 e w z o T W K o E W U P N j I F t a G R I C J H + W P y A K 8 H A u R E W x j l U z t x C z S i e 4 s o a R C T o p o D t H J O q Y a 1 + z Q J t i m A R M Z v L A F 0 0 K 3 m i z t e i i C O 3 i s b y N U f g 1 7 Y a D e b L v 7 r 4 / b 7 X 8 F B L T Q e 8 e U d m 7 P 8 V + d 8 3 J A N k S 9 / w 8 i O F J L d A Q C A A = = < / A p p l i c a t i o n > 
</file>

<file path=customXml/itemProps1.xml><?xml version="1.0" encoding="utf-8"?>
<ds:datastoreItem xmlns:ds="http://schemas.openxmlformats.org/officeDocument/2006/customXml" ds:itemID="{05FF2E55-6D56-43FA-A229-5D1FC8E2482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2024-05-09T18:59:32Z</cp:lastPrinted>
  <dcterms:created xsi:type="dcterms:W3CDTF">2017-06-21T15:05:23Z</dcterms:created>
  <dcterms:modified xsi:type="dcterms:W3CDTF">2024-05-09T18:59:44Z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I_1 ESF.xlsx</vt:lpwstr>
  </property>
</Properties>
</file>